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80" yWindow="100" windowWidth="25600" windowHeight="16060" activeTab="0"/>
  </bookViews>
  <sheets>
    <sheet name="data" sheetId="1" r:id="rId1"/>
    <sheet name="Fixed point descrip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Kamille Hammerstrom</author>
  </authors>
  <commentList>
    <comment ref="H1" authorId="0">
      <text>
        <r>
          <rPr>
            <b/>
            <sz val="8"/>
            <rFont val="Tahoma"/>
            <family val="0"/>
          </rPr>
          <t>Kamille Hammerstrom (from Dan's spreadsheet):</t>
        </r>
        <r>
          <rPr>
            <sz val="8"/>
            <rFont val="Tahoma"/>
            <family val="0"/>
          </rPr>
          <t xml:space="preserve">
Date 4/14/2003
Coordinate System UTM Zone 10 North 
Project Datum NAD 1983 (Conus)   
Vertical Datum  Geoid Model GEOID99 (Conus) 
Height Units Meters  
0 NAVD88=-0.0265 MLLW
source: USGS Vertical Datum Transformation Program</t>
        </r>
      </text>
    </comment>
  </commentList>
</comments>
</file>

<file path=xl/sharedStrings.xml><?xml version="1.0" encoding="utf-8"?>
<sst xmlns="http://schemas.openxmlformats.org/spreadsheetml/2006/main" count="337" uniqueCount="69">
  <si>
    <t>Station_ID</t>
  </si>
  <si>
    <t>Location</t>
  </si>
  <si>
    <t>UTM E zone10N WGS84</t>
  </si>
  <si>
    <t>Tranect elevation below fixed point (m - using transit)</t>
  </si>
  <si>
    <t>Fixed point RTK elevation NAVD88 (m)</t>
  </si>
  <si>
    <t>MBA</t>
  </si>
  <si>
    <t>MBARI</t>
  </si>
  <si>
    <t>MB - sidewalk in front of seminar room</t>
  </si>
  <si>
    <t>MBB</t>
  </si>
  <si>
    <t>MBC</t>
  </si>
  <si>
    <t>OFA</t>
  </si>
  <si>
    <t>Outfall (Phil's)</t>
  </si>
  <si>
    <t>OF - top of SW metal post on Phil's chain link fence</t>
  </si>
  <si>
    <t>OFB</t>
  </si>
  <si>
    <t>OFC</t>
  </si>
  <si>
    <t xml:space="preserve">Portrero </t>
  </si>
  <si>
    <t>SLA</t>
  </si>
  <si>
    <t>Shore Lab</t>
  </si>
  <si>
    <t xml:space="preserve">Sl out - Top of NW wood post on property marker </t>
  </si>
  <si>
    <t>SLB</t>
  </si>
  <si>
    <t>SLC</t>
  </si>
  <si>
    <t>OFD</t>
  </si>
  <si>
    <t>SLD</t>
  </si>
  <si>
    <t>Corrected transect elevation NAVD88 (m)</t>
  </si>
  <si>
    <t>Survey date</t>
  </si>
  <si>
    <t>Survey number</t>
  </si>
  <si>
    <t>UTM N zone10N WGS84</t>
  </si>
  <si>
    <t>PRA</t>
  </si>
  <si>
    <t>PR - top of S wood post on warning sign Potrero beach - elevations probably wrong because of transit reading -  too high</t>
  </si>
  <si>
    <t>PRB</t>
  </si>
  <si>
    <t>PRC</t>
  </si>
  <si>
    <t>PRD</t>
  </si>
  <si>
    <t>MBD</t>
  </si>
  <si>
    <t>SL20</t>
  </si>
  <si>
    <t>SL30</t>
  </si>
  <si>
    <t>SL40</t>
  </si>
  <si>
    <t>SL50</t>
  </si>
  <si>
    <t>SL60</t>
  </si>
  <si>
    <t>SL70</t>
  </si>
  <si>
    <t>SL75</t>
  </si>
  <si>
    <t>MB10</t>
  </si>
  <si>
    <t>MB20</t>
  </si>
  <si>
    <t>MB30</t>
  </si>
  <si>
    <t>MB25</t>
  </si>
  <si>
    <t>MB35</t>
  </si>
  <si>
    <t>OF20</t>
  </si>
  <si>
    <t>OF30</t>
  </si>
  <si>
    <t>OF40</t>
  </si>
  <si>
    <t>OF35</t>
  </si>
  <si>
    <t>OF45</t>
  </si>
  <si>
    <t>PR40</t>
  </si>
  <si>
    <t>PR50</t>
  </si>
  <si>
    <t>PR60</t>
  </si>
  <si>
    <t>PR70</t>
  </si>
  <si>
    <t>PR80</t>
  </si>
  <si>
    <t>PR90</t>
  </si>
  <si>
    <t>PR100</t>
  </si>
  <si>
    <t>SL80</t>
  </si>
  <si>
    <t>SL90</t>
  </si>
  <si>
    <t>MB15</t>
  </si>
  <si>
    <t>PR35</t>
  </si>
  <si>
    <t>PR45</t>
  </si>
  <si>
    <t>PR55</t>
  </si>
  <si>
    <t>PR65</t>
  </si>
  <si>
    <t>PR75</t>
  </si>
  <si>
    <t>OF50</t>
  </si>
  <si>
    <t>OF25</t>
  </si>
  <si>
    <t>no</t>
  </si>
  <si>
    <t>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</si>
</sst>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h:mm;@"/>
    <numFmt numFmtId="167" formatCode="m/d/yy;@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pane ySplit="1240" topLeftCell="BM84" activePane="bottomLeft" state="split"/>
      <selection pane="topLeft" activeCell="J1" sqref="J1:J65536"/>
      <selection pane="bottomLeft" activeCell="F139" sqref="F139"/>
    </sheetView>
  </sheetViews>
  <sheetFormatPr defaultColWidth="8.8515625" defaultRowHeight="12.75"/>
  <cols>
    <col min="1" max="1" width="9.28125" style="0" customWidth="1"/>
    <col min="2" max="2" width="8.8515625" style="0" customWidth="1"/>
    <col min="3" max="3" width="6.8515625" style="0" customWidth="1"/>
    <col min="4" max="4" width="8.8515625" style="3" customWidth="1"/>
    <col min="5" max="6" width="12.8515625" style="5" customWidth="1"/>
    <col min="7" max="7" width="12.8515625" style="0" customWidth="1"/>
    <col min="8" max="8" width="13.28125" style="0" customWidth="1"/>
    <col min="9" max="9" width="12.421875" style="0" customWidth="1"/>
  </cols>
  <sheetData>
    <row r="1" spans="1:9" s="1" customFormat="1" ht="51" customHeight="1">
      <c r="A1" s="1" t="s">
        <v>0</v>
      </c>
      <c r="B1" s="1" t="s">
        <v>1</v>
      </c>
      <c r="C1" s="1" t="s">
        <v>25</v>
      </c>
      <c r="D1" s="2" t="s">
        <v>24</v>
      </c>
      <c r="E1" s="4" t="s">
        <v>2</v>
      </c>
      <c r="F1" s="4" t="s">
        <v>26</v>
      </c>
      <c r="G1" s="1" t="s">
        <v>3</v>
      </c>
      <c r="H1" s="1" t="s">
        <v>4</v>
      </c>
      <c r="I1" s="1" t="s">
        <v>23</v>
      </c>
    </row>
    <row r="2" spans="1:9" ht="12.75">
      <c r="A2" t="s">
        <v>5</v>
      </c>
      <c r="B2" t="s">
        <v>6</v>
      </c>
      <c r="C2">
        <v>1</v>
      </c>
      <c r="D2" s="3">
        <v>37734</v>
      </c>
      <c r="E2" s="5">
        <v>608048.759</v>
      </c>
      <c r="F2" s="5">
        <v>4073585.098</v>
      </c>
      <c r="G2">
        <f>4.51-0.97</f>
        <v>3.54</v>
      </c>
      <c r="H2">
        <v>4.451</v>
      </c>
      <c r="I2">
        <f aca="true" t="shared" si="0" ref="I2:I33">H2-G2</f>
        <v>0.9109999999999996</v>
      </c>
    </row>
    <row r="3" spans="1:9" ht="12.75">
      <c r="A3" t="s">
        <v>8</v>
      </c>
      <c r="B3" t="s">
        <v>6</v>
      </c>
      <c r="C3">
        <v>1</v>
      </c>
      <c r="D3" s="3">
        <v>37734</v>
      </c>
      <c r="E3" s="5">
        <v>608041.77</v>
      </c>
      <c r="F3" s="5">
        <v>4073588.586</v>
      </c>
      <c r="G3">
        <f>5.3-0.97</f>
        <v>4.33</v>
      </c>
      <c r="H3">
        <v>4.451</v>
      </c>
      <c r="I3">
        <f t="shared" si="0"/>
        <v>0.12099999999999955</v>
      </c>
    </row>
    <row r="4" spans="1:9" ht="12.75">
      <c r="A4" t="s">
        <v>9</v>
      </c>
      <c r="B4" t="s">
        <v>6</v>
      </c>
      <c r="C4">
        <v>1</v>
      </c>
      <c r="D4" s="3">
        <v>37734</v>
      </c>
      <c r="E4" s="5">
        <v>608037.651</v>
      </c>
      <c r="F4" s="5">
        <v>4073589.137</v>
      </c>
      <c r="G4">
        <f>5.75-0.97</f>
        <v>4.78</v>
      </c>
      <c r="H4">
        <v>4.451</v>
      </c>
      <c r="I4">
        <f t="shared" si="0"/>
        <v>-0.3290000000000006</v>
      </c>
    </row>
    <row r="5" spans="1:9" ht="12.75">
      <c r="A5" t="s">
        <v>10</v>
      </c>
      <c r="B5" t="s">
        <v>11</v>
      </c>
      <c r="C5">
        <v>1</v>
      </c>
      <c r="D5" s="3">
        <v>37735</v>
      </c>
      <c r="E5" s="5">
        <v>608060.302</v>
      </c>
      <c r="F5" s="5">
        <v>4073755.54</v>
      </c>
      <c r="G5">
        <f>3.845+0.715</f>
        <v>4.5600000000000005</v>
      </c>
      <c r="H5">
        <v>6.684</v>
      </c>
      <c r="I5">
        <f t="shared" si="0"/>
        <v>2.1239999999999997</v>
      </c>
    </row>
    <row r="6" spans="1:9" ht="12">
      <c r="A6" t="s">
        <v>13</v>
      </c>
      <c r="B6" t="s">
        <v>11</v>
      </c>
      <c r="C6">
        <v>1</v>
      </c>
      <c r="D6" s="3">
        <v>37735</v>
      </c>
      <c r="E6" s="5">
        <v>608054.66</v>
      </c>
      <c r="F6" s="5">
        <v>4073757.412</v>
      </c>
      <c r="G6">
        <f>4.8+0.715</f>
        <v>5.515</v>
      </c>
      <c r="H6">
        <v>6.684</v>
      </c>
      <c r="I6">
        <f t="shared" si="0"/>
        <v>1.1690000000000005</v>
      </c>
    </row>
    <row r="7" spans="1:9" ht="12">
      <c r="A7" t="s">
        <v>14</v>
      </c>
      <c r="B7" t="s">
        <v>11</v>
      </c>
      <c r="C7">
        <v>1</v>
      </c>
      <c r="D7" s="3">
        <v>37735</v>
      </c>
      <c r="E7" s="5">
        <v>608050.21</v>
      </c>
      <c r="F7" s="5">
        <v>4073758.784</v>
      </c>
      <c r="G7">
        <f>5.82+0.52</f>
        <v>6.34</v>
      </c>
      <c r="H7">
        <v>6.684</v>
      </c>
      <c r="I7">
        <f t="shared" si="0"/>
        <v>0.3440000000000003</v>
      </c>
    </row>
    <row r="8" spans="1:9" ht="12">
      <c r="A8" t="s">
        <v>27</v>
      </c>
      <c r="B8" t="s">
        <v>15</v>
      </c>
      <c r="C8">
        <v>1</v>
      </c>
      <c r="D8" s="3">
        <v>37735</v>
      </c>
      <c r="E8" s="5">
        <v>607641.611</v>
      </c>
      <c r="F8" s="5">
        <v>4072355.542</v>
      </c>
      <c r="G8">
        <f>3.68+0.94</f>
        <v>4.62</v>
      </c>
      <c r="H8">
        <v>7.623</v>
      </c>
      <c r="I8">
        <f t="shared" si="0"/>
        <v>3.003</v>
      </c>
    </row>
    <row r="9" spans="1:9" ht="12">
      <c r="A9" t="s">
        <v>29</v>
      </c>
      <c r="B9" t="s">
        <v>15</v>
      </c>
      <c r="C9">
        <v>1</v>
      </c>
      <c r="D9" s="3">
        <v>37735</v>
      </c>
      <c r="E9" s="5">
        <v>607635.147</v>
      </c>
      <c r="F9" s="5">
        <v>4072356.748</v>
      </c>
      <c r="G9">
        <f>4.38+0.94</f>
        <v>5.32</v>
      </c>
      <c r="H9">
        <v>7.623</v>
      </c>
      <c r="I9">
        <f t="shared" si="0"/>
        <v>2.303</v>
      </c>
    </row>
    <row r="10" spans="1:9" ht="12">
      <c r="A10" t="s">
        <v>30</v>
      </c>
      <c r="B10" t="s">
        <v>15</v>
      </c>
      <c r="C10">
        <v>1</v>
      </c>
      <c r="D10" s="3">
        <v>37735</v>
      </c>
      <c r="E10" s="5">
        <v>607626.592</v>
      </c>
      <c r="F10" s="5">
        <v>4072359.808</v>
      </c>
      <c r="G10">
        <f>5.39+0.94</f>
        <v>6.33</v>
      </c>
      <c r="H10">
        <v>7.623</v>
      </c>
      <c r="I10">
        <f t="shared" si="0"/>
        <v>1.2930000000000001</v>
      </c>
    </row>
    <row r="11" spans="1:9" ht="12">
      <c r="A11" t="s">
        <v>16</v>
      </c>
      <c r="B11" t="s">
        <v>17</v>
      </c>
      <c r="C11">
        <v>1</v>
      </c>
      <c r="D11" s="3">
        <v>37734</v>
      </c>
      <c r="E11" s="5">
        <v>607955.106</v>
      </c>
      <c r="F11" s="5">
        <v>4073367.048</v>
      </c>
      <c r="G11">
        <f>2.77+1.12</f>
        <v>3.89</v>
      </c>
      <c r="H11">
        <v>5.348</v>
      </c>
      <c r="I11">
        <f t="shared" si="0"/>
        <v>1.4579999999999997</v>
      </c>
    </row>
    <row r="12" spans="1:9" ht="12">
      <c r="A12" t="s">
        <v>19</v>
      </c>
      <c r="B12" t="s">
        <v>17</v>
      </c>
      <c r="C12">
        <v>1</v>
      </c>
      <c r="D12" s="3">
        <v>37734</v>
      </c>
      <c r="E12" s="5">
        <v>607941.586</v>
      </c>
      <c r="F12" s="5">
        <v>4073375.185</v>
      </c>
      <c r="G12">
        <f>3.56+1.12</f>
        <v>4.68</v>
      </c>
      <c r="H12">
        <v>5.348</v>
      </c>
      <c r="I12">
        <f t="shared" si="0"/>
        <v>0.6680000000000001</v>
      </c>
    </row>
    <row r="13" spans="1:9" ht="12">
      <c r="A13" t="s">
        <v>20</v>
      </c>
      <c r="B13" t="s">
        <v>17</v>
      </c>
      <c r="C13">
        <v>1</v>
      </c>
      <c r="D13" s="3">
        <v>37734</v>
      </c>
      <c r="E13" s="5">
        <v>607931.89</v>
      </c>
      <c r="F13" s="5">
        <v>4073379.395</v>
      </c>
      <c r="G13">
        <f>4+1.12</f>
        <v>5.12</v>
      </c>
      <c r="H13">
        <v>5.348</v>
      </c>
      <c r="I13">
        <f t="shared" si="0"/>
        <v>0.22799999999999976</v>
      </c>
    </row>
    <row r="14" spans="1:9" ht="12">
      <c r="A14" t="s">
        <v>10</v>
      </c>
      <c r="B14" t="s">
        <v>11</v>
      </c>
      <c r="C14">
        <v>2</v>
      </c>
      <c r="D14" s="3">
        <v>37761</v>
      </c>
      <c r="E14" s="5">
        <v>608062.194</v>
      </c>
      <c r="F14" s="5">
        <v>4073755.398</v>
      </c>
      <c r="G14">
        <f>3.93+0.63</f>
        <v>4.5600000000000005</v>
      </c>
      <c r="H14">
        <v>6.684</v>
      </c>
      <c r="I14">
        <f t="shared" si="0"/>
        <v>2.1239999999999997</v>
      </c>
    </row>
    <row r="15" spans="1:9" ht="12">
      <c r="A15" t="s">
        <v>13</v>
      </c>
      <c r="B15" t="s">
        <v>11</v>
      </c>
      <c r="C15">
        <v>2</v>
      </c>
      <c r="D15" s="3">
        <v>37761</v>
      </c>
      <c r="E15" s="5">
        <v>608056.236</v>
      </c>
      <c r="F15" s="5">
        <v>4073757.572</v>
      </c>
      <c r="G15">
        <f>4.885+0.63</f>
        <v>5.515</v>
      </c>
      <c r="H15">
        <v>6.684</v>
      </c>
      <c r="I15">
        <f t="shared" si="0"/>
        <v>1.1690000000000005</v>
      </c>
    </row>
    <row r="16" spans="1:9" ht="12">
      <c r="A16" t="s">
        <v>14</v>
      </c>
      <c r="B16" t="s">
        <v>11</v>
      </c>
      <c r="C16">
        <v>2</v>
      </c>
      <c r="D16" s="3">
        <v>37761</v>
      </c>
      <c r="E16" s="5">
        <v>608049.803</v>
      </c>
      <c r="F16" s="5">
        <v>4073759.824</v>
      </c>
      <c r="G16">
        <f>5.71+0.63</f>
        <v>6.34</v>
      </c>
      <c r="H16">
        <v>6.684</v>
      </c>
      <c r="I16">
        <f t="shared" si="0"/>
        <v>0.3440000000000003</v>
      </c>
    </row>
    <row r="17" spans="1:9" ht="12">
      <c r="A17" t="s">
        <v>21</v>
      </c>
      <c r="B17" t="s">
        <v>11</v>
      </c>
      <c r="C17">
        <v>2</v>
      </c>
      <c r="D17" s="3">
        <v>37761</v>
      </c>
      <c r="E17" s="5">
        <v>608047.082</v>
      </c>
      <c r="F17" s="5">
        <v>4073761.062</v>
      </c>
      <c r="G17">
        <f>6.11+0.63</f>
        <v>6.74</v>
      </c>
      <c r="H17">
        <v>6.684</v>
      </c>
      <c r="I17">
        <f t="shared" si="0"/>
        <v>-0.05600000000000005</v>
      </c>
    </row>
    <row r="18" spans="1:9" ht="12">
      <c r="A18" t="s">
        <v>27</v>
      </c>
      <c r="B18" t="s">
        <v>15</v>
      </c>
      <c r="C18">
        <v>2</v>
      </c>
      <c r="D18" s="3">
        <v>37761</v>
      </c>
      <c r="E18" s="5">
        <v>607636.716</v>
      </c>
      <c r="F18" s="5">
        <v>4072352.109</v>
      </c>
      <c r="G18">
        <f>4.66+1.47</f>
        <v>6.13</v>
      </c>
      <c r="H18">
        <v>7.623</v>
      </c>
      <c r="I18">
        <f t="shared" si="0"/>
        <v>1.4930000000000003</v>
      </c>
    </row>
    <row r="19" spans="1:9" ht="12">
      <c r="A19" t="s">
        <v>29</v>
      </c>
      <c r="B19" t="s">
        <v>15</v>
      </c>
      <c r="C19">
        <v>2</v>
      </c>
      <c r="D19" s="3">
        <v>37761</v>
      </c>
      <c r="E19" s="5">
        <v>607616.365</v>
      </c>
      <c r="F19" s="5">
        <v>4072356.637</v>
      </c>
      <c r="G19">
        <f>5.48+1.47</f>
        <v>6.95</v>
      </c>
      <c r="H19">
        <v>7.623</v>
      </c>
      <c r="I19">
        <f t="shared" si="0"/>
        <v>0.673</v>
      </c>
    </row>
    <row r="20" spans="1:9" ht="12">
      <c r="A20" t="s">
        <v>30</v>
      </c>
      <c r="B20" t="s">
        <v>15</v>
      </c>
      <c r="C20">
        <v>2</v>
      </c>
      <c r="D20" s="3">
        <v>37761</v>
      </c>
      <c r="E20" s="5">
        <v>607605.324</v>
      </c>
      <c r="F20" s="5">
        <v>4072359.206</v>
      </c>
      <c r="G20">
        <f>5.92+1.47</f>
        <v>7.39</v>
      </c>
      <c r="H20">
        <v>7.623</v>
      </c>
      <c r="I20">
        <f t="shared" si="0"/>
        <v>0.23300000000000054</v>
      </c>
    </row>
    <row r="21" spans="1:9" ht="12">
      <c r="A21" t="s">
        <v>31</v>
      </c>
      <c r="B21" t="s">
        <v>15</v>
      </c>
      <c r="C21">
        <v>2</v>
      </c>
      <c r="D21" s="3">
        <v>37761</v>
      </c>
      <c r="E21" s="5">
        <v>607588.744</v>
      </c>
      <c r="F21" s="5">
        <v>4072363.144</v>
      </c>
      <c r="G21">
        <f>6.28+1.47</f>
        <v>7.75</v>
      </c>
      <c r="H21">
        <v>7.623</v>
      </c>
      <c r="I21">
        <f t="shared" si="0"/>
        <v>-0.12699999999999978</v>
      </c>
    </row>
    <row r="22" spans="1:9" ht="12">
      <c r="A22" t="s">
        <v>16</v>
      </c>
      <c r="B22" t="s">
        <v>17</v>
      </c>
      <c r="C22">
        <v>2</v>
      </c>
      <c r="D22" s="3">
        <v>37761</v>
      </c>
      <c r="E22" s="5">
        <v>607947.753</v>
      </c>
      <c r="F22" s="5">
        <v>4073369.788</v>
      </c>
      <c r="G22">
        <f>2.95+0.94</f>
        <v>3.89</v>
      </c>
      <c r="H22">
        <v>5.348</v>
      </c>
      <c r="I22">
        <f t="shared" si="0"/>
        <v>1.4579999999999997</v>
      </c>
    </row>
    <row r="23" spans="1:9" ht="12">
      <c r="A23" t="s">
        <v>19</v>
      </c>
      <c r="B23" t="s">
        <v>17</v>
      </c>
      <c r="C23">
        <v>2</v>
      </c>
      <c r="D23" s="3">
        <v>37761</v>
      </c>
      <c r="E23" s="5">
        <v>607935.92</v>
      </c>
      <c r="F23" s="5">
        <v>4073373.998</v>
      </c>
      <c r="G23">
        <f>3.74+0.94</f>
        <v>4.68</v>
      </c>
      <c r="H23">
        <v>5.348</v>
      </c>
      <c r="I23">
        <f t="shared" si="0"/>
        <v>0.6680000000000001</v>
      </c>
    </row>
    <row r="24" spans="1:9" ht="12">
      <c r="A24" t="s">
        <v>20</v>
      </c>
      <c r="B24" t="s">
        <v>17</v>
      </c>
      <c r="C24">
        <v>2</v>
      </c>
      <c r="D24" s="3">
        <v>37761</v>
      </c>
      <c r="E24" s="5">
        <v>607928.08</v>
      </c>
      <c r="F24" s="5">
        <v>4073376.766</v>
      </c>
      <c r="G24">
        <f>4.18+0.94</f>
        <v>5.119999999999999</v>
      </c>
      <c r="H24">
        <v>5.348</v>
      </c>
      <c r="I24">
        <f t="shared" si="0"/>
        <v>0.22800000000000065</v>
      </c>
    </row>
    <row r="25" spans="1:9" ht="12">
      <c r="A25" t="s">
        <v>22</v>
      </c>
      <c r="B25" t="s">
        <v>17</v>
      </c>
      <c r="C25">
        <v>2</v>
      </c>
      <c r="D25" s="3">
        <v>37761</v>
      </c>
      <c r="E25" s="5">
        <v>607921.692</v>
      </c>
      <c r="F25" s="5">
        <v>4073380.359</v>
      </c>
      <c r="G25">
        <f>4.56+0.94</f>
        <v>5.5</v>
      </c>
      <c r="H25">
        <v>5.348</v>
      </c>
      <c r="I25">
        <f t="shared" si="0"/>
        <v>-0.15200000000000014</v>
      </c>
    </row>
    <row r="26" spans="1:9" ht="12">
      <c r="A26" t="s">
        <v>5</v>
      </c>
      <c r="B26" t="s">
        <v>6</v>
      </c>
      <c r="C26">
        <v>3</v>
      </c>
      <c r="D26" s="3">
        <v>37847</v>
      </c>
      <c r="E26" s="5">
        <v>608047.466</v>
      </c>
      <c r="F26" s="5">
        <v>4073581.823</v>
      </c>
      <c r="G26">
        <v>2.44</v>
      </c>
      <c r="H26">
        <v>4.451</v>
      </c>
      <c r="I26">
        <f t="shared" si="0"/>
        <v>2.0109999999999997</v>
      </c>
    </row>
    <row r="27" spans="1:9" ht="12">
      <c r="A27" t="s">
        <v>8</v>
      </c>
      <c r="B27" t="s">
        <v>6</v>
      </c>
      <c r="C27">
        <v>3</v>
      </c>
      <c r="D27" s="3">
        <v>37847</v>
      </c>
      <c r="E27" s="5">
        <v>608038.309</v>
      </c>
      <c r="F27" s="5">
        <v>4073587.367</v>
      </c>
      <c r="G27">
        <v>3.51</v>
      </c>
      <c r="H27">
        <v>4.451</v>
      </c>
      <c r="I27">
        <f t="shared" si="0"/>
        <v>0.9409999999999998</v>
      </c>
    </row>
    <row r="28" spans="1:9" ht="12">
      <c r="A28" t="s">
        <v>9</v>
      </c>
      <c r="B28" t="s">
        <v>6</v>
      </c>
      <c r="C28">
        <v>3</v>
      </c>
      <c r="D28" s="3">
        <v>37847</v>
      </c>
      <c r="E28" s="5">
        <v>608031.457</v>
      </c>
      <c r="F28" s="5">
        <v>4073590.488</v>
      </c>
      <c r="G28">
        <v>4.28</v>
      </c>
      <c r="H28">
        <v>4.451</v>
      </c>
      <c r="I28">
        <f t="shared" si="0"/>
        <v>0.17099999999999937</v>
      </c>
    </row>
    <row r="29" spans="1:9" ht="12">
      <c r="A29" t="s">
        <v>10</v>
      </c>
      <c r="B29" t="s">
        <v>11</v>
      </c>
      <c r="C29">
        <v>3</v>
      </c>
      <c r="D29" s="3">
        <v>37847</v>
      </c>
      <c r="E29" s="5">
        <v>608063.133</v>
      </c>
      <c r="F29" s="5">
        <v>4073753.693</v>
      </c>
      <c r="G29">
        <v>4.59</v>
      </c>
      <c r="H29">
        <v>6.684</v>
      </c>
      <c r="I29">
        <f t="shared" si="0"/>
        <v>2.0940000000000003</v>
      </c>
    </row>
    <row r="30" spans="1:9" ht="12">
      <c r="A30" t="s">
        <v>13</v>
      </c>
      <c r="B30" t="s">
        <v>11</v>
      </c>
      <c r="C30">
        <v>3</v>
      </c>
      <c r="D30" s="3">
        <v>37847</v>
      </c>
      <c r="E30" s="5">
        <v>608054.781</v>
      </c>
      <c r="F30" s="5">
        <v>4073756.465</v>
      </c>
      <c r="G30">
        <v>5.54</v>
      </c>
      <c r="H30">
        <v>6.684</v>
      </c>
      <c r="I30">
        <f t="shared" si="0"/>
        <v>1.1440000000000001</v>
      </c>
    </row>
    <row r="31" spans="1:9" ht="12">
      <c r="A31" t="s">
        <v>14</v>
      </c>
      <c r="B31" t="s">
        <v>11</v>
      </c>
      <c r="C31">
        <v>3</v>
      </c>
      <c r="D31" s="3">
        <v>37847</v>
      </c>
      <c r="E31" s="5">
        <v>608047.522</v>
      </c>
      <c r="F31" s="5">
        <v>4073759.035</v>
      </c>
      <c r="G31">
        <v>6.33</v>
      </c>
      <c r="H31">
        <v>6.684</v>
      </c>
      <c r="I31">
        <f t="shared" si="0"/>
        <v>0.3540000000000001</v>
      </c>
    </row>
    <row r="32" spans="1:9" ht="12">
      <c r="A32" t="s">
        <v>27</v>
      </c>
      <c r="B32" t="s">
        <v>15</v>
      </c>
      <c r="C32">
        <v>3</v>
      </c>
      <c r="D32" s="3">
        <v>37848</v>
      </c>
      <c r="E32" s="5">
        <v>607631.942</v>
      </c>
      <c r="F32" s="5">
        <v>4072352.468</v>
      </c>
      <c r="G32">
        <v>5.54</v>
      </c>
      <c r="H32">
        <v>7.623</v>
      </c>
      <c r="I32">
        <f t="shared" si="0"/>
        <v>2.083</v>
      </c>
    </row>
    <row r="33" spans="1:9" ht="12">
      <c r="A33" t="s">
        <v>29</v>
      </c>
      <c r="B33" t="s">
        <v>15</v>
      </c>
      <c r="C33">
        <v>3</v>
      </c>
      <c r="D33" s="3">
        <v>37848</v>
      </c>
      <c r="E33" s="5">
        <v>607622.01</v>
      </c>
      <c r="F33" s="5">
        <v>4072354.58</v>
      </c>
      <c r="G33">
        <v>6.46</v>
      </c>
      <c r="H33">
        <v>7.623</v>
      </c>
      <c r="I33">
        <f t="shared" si="0"/>
        <v>1.1630000000000003</v>
      </c>
    </row>
    <row r="34" spans="1:9" ht="12">
      <c r="A34" t="s">
        <v>30</v>
      </c>
      <c r="B34" t="s">
        <v>15</v>
      </c>
      <c r="C34">
        <v>3</v>
      </c>
      <c r="D34" s="3">
        <v>37848</v>
      </c>
      <c r="E34" s="5">
        <v>607613.661</v>
      </c>
      <c r="F34" s="5">
        <v>4072356.885</v>
      </c>
      <c r="G34">
        <v>6.82</v>
      </c>
      <c r="H34">
        <v>7.623</v>
      </c>
      <c r="I34">
        <f aca="true" t="shared" si="1" ref="I34:I65">H34-G34</f>
        <v>0.8029999999999999</v>
      </c>
    </row>
    <row r="35" spans="1:9" ht="12">
      <c r="A35" t="s">
        <v>31</v>
      </c>
      <c r="B35" t="s">
        <v>15</v>
      </c>
      <c r="C35">
        <v>3</v>
      </c>
      <c r="D35" s="3">
        <v>37848</v>
      </c>
      <c r="E35" s="5">
        <v>607607.746</v>
      </c>
      <c r="F35" s="5">
        <v>4072357.682</v>
      </c>
      <c r="G35">
        <v>7.19</v>
      </c>
      <c r="H35">
        <v>7.623</v>
      </c>
      <c r="I35">
        <f t="shared" si="1"/>
        <v>0.43299999999999983</v>
      </c>
    </row>
    <row r="36" spans="1:9" ht="12">
      <c r="A36" t="s">
        <v>16</v>
      </c>
      <c r="B36" t="s">
        <v>17</v>
      </c>
      <c r="C36">
        <v>3</v>
      </c>
      <c r="D36" s="3">
        <v>37847</v>
      </c>
      <c r="E36" s="5">
        <v>607944.046</v>
      </c>
      <c r="F36" s="5">
        <v>4073369.525</v>
      </c>
      <c r="G36">
        <v>3.875</v>
      </c>
      <c r="H36">
        <v>5.348</v>
      </c>
      <c r="I36">
        <f t="shared" si="1"/>
        <v>1.4729999999999999</v>
      </c>
    </row>
    <row r="37" spans="1:9" ht="12">
      <c r="A37" t="s">
        <v>19</v>
      </c>
      <c r="B37" t="s">
        <v>17</v>
      </c>
      <c r="C37">
        <v>3</v>
      </c>
      <c r="D37" s="3">
        <v>37847</v>
      </c>
      <c r="E37" s="5">
        <v>607928.552</v>
      </c>
      <c r="F37" s="5">
        <v>4073375.659</v>
      </c>
      <c r="G37">
        <v>4.665</v>
      </c>
      <c r="H37">
        <v>5.348</v>
      </c>
      <c r="I37">
        <f t="shared" si="1"/>
        <v>0.6829999999999998</v>
      </c>
    </row>
    <row r="38" spans="1:9" ht="12">
      <c r="A38" t="s">
        <v>20</v>
      </c>
      <c r="B38" t="s">
        <v>17</v>
      </c>
      <c r="C38">
        <v>3</v>
      </c>
      <c r="D38" s="3">
        <v>37847</v>
      </c>
      <c r="E38" s="5">
        <v>607922.357</v>
      </c>
      <c r="F38" s="5">
        <v>4073378.668</v>
      </c>
      <c r="G38">
        <v>5.145</v>
      </c>
      <c r="H38">
        <v>5.348</v>
      </c>
      <c r="I38">
        <f t="shared" si="1"/>
        <v>0.2030000000000003</v>
      </c>
    </row>
    <row r="39" spans="1:9" ht="12">
      <c r="A39" t="s">
        <v>22</v>
      </c>
      <c r="B39" t="s">
        <v>17</v>
      </c>
      <c r="C39">
        <v>3</v>
      </c>
      <c r="D39" s="3">
        <v>37847</v>
      </c>
      <c r="E39" s="5">
        <v>607907.665</v>
      </c>
      <c r="F39" s="5">
        <v>4073388.029</v>
      </c>
      <c r="G39">
        <v>5.315</v>
      </c>
      <c r="H39">
        <v>5.348</v>
      </c>
      <c r="I39">
        <f t="shared" si="1"/>
        <v>0.032999999999999474</v>
      </c>
    </row>
    <row r="40" spans="1:9" ht="12">
      <c r="A40" t="s">
        <v>5</v>
      </c>
      <c r="B40" t="s">
        <v>6</v>
      </c>
      <c r="C40">
        <v>4</v>
      </c>
      <c r="D40" s="3">
        <v>37918</v>
      </c>
      <c r="E40" s="5">
        <v>608051.005</v>
      </c>
      <c r="F40" s="5">
        <v>4073583.378</v>
      </c>
      <c r="G40">
        <f>2.68-0.22</f>
        <v>2.46</v>
      </c>
      <c r="H40">
        <v>4.451</v>
      </c>
      <c r="I40">
        <f t="shared" si="1"/>
        <v>1.9909999999999997</v>
      </c>
    </row>
    <row r="41" spans="1:9" ht="12">
      <c r="A41" t="s">
        <v>8</v>
      </c>
      <c r="B41" t="s">
        <v>6</v>
      </c>
      <c r="C41">
        <v>4</v>
      </c>
      <c r="D41" s="3">
        <v>37918</v>
      </c>
      <c r="E41" s="5">
        <v>608044.493</v>
      </c>
      <c r="F41" s="5">
        <v>4073586.67</v>
      </c>
      <c r="G41">
        <f>3.71-0.22</f>
        <v>3.4899999999999998</v>
      </c>
      <c r="H41">
        <v>4.451</v>
      </c>
      <c r="I41">
        <f t="shared" si="1"/>
        <v>0.9609999999999999</v>
      </c>
    </row>
    <row r="42" spans="1:9" ht="12">
      <c r="A42" t="s">
        <v>10</v>
      </c>
      <c r="B42" t="s">
        <v>11</v>
      </c>
      <c r="C42">
        <v>4</v>
      </c>
      <c r="D42" s="3">
        <v>37918</v>
      </c>
      <c r="E42" s="5">
        <v>608063.314</v>
      </c>
      <c r="F42" s="5">
        <v>4073752.913</v>
      </c>
      <c r="G42">
        <f>3.08+1.49</f>
        <v>4.57</v>
      </c>
      <c r="H42">
        <v>6.684</v>
      </c>
      <c r="I42">
        <f t="shared" si="1"/>
        <v>2.114</v>
      </c>
    </row>
    <row r="43" spans="1:9" ht="12">
      <c r="A43" t="s">
        <v>13</v>
      </c>
      <c r="B43" t="s">
        <v>11</v>
      </c>
      <c r="C43">
        <v>4</v>
      </c>
      <c r="D43" s="3">
        <v>37918</v>
      </c>
      <c r="E43" s="5">
        <v>608059.221</v>
      </c>
      <c r="F43" s="5">
        <v>4073754.607</v>
      </c>
      <c r="G43">
        <f>3.64+1.49</f>
        <v>5.13</v>
      </c>
      <c r="H43">
        <v>6.684</v>
      </c>
      <c r="I43">
        <f t="shared" si="1"/>
        <v>1.5540000000000003</v>
      </c>
    </row>
    <row r="44" spans="1:9" ht="12">
      <c r="A44" t="s">
        <v>14</v>
      </c>
      <c r="B44" t="s">
        <v>11</v>
      </c>
      <c r="C44">
        <v>4</v>
      </c>
      <c r="D44" s="3">
        <v>37918</v>
      </c>
      <c r="E44" s="5">
        <v>608050.332</v>
      </c>
      <c r="F44" s="5">
        <v>4073757.067</v>
      </c>
      <c r="G44">
        <f>4.86+1.49</f>
        <v>6.3500000000000005</v>
      </c>
      <c r="H44">
        <v>6.684</v>
      </c>
      <c r="I44">
        <f t="shared" si="1"/>
        <v>0.33399999999999963</v>
      </c>
    </row>
    <row r="45" spans="1:9" ht="12">
      <c r="A45" t="s">
        <v>27</v>
      </c>
      <c r="B45" t="s">
        <v>15</v>
      </c>
      <c r="C45">
        <v>4</v>
      </c>
      <c r="D45" s="3">
        <v>37919</v>
      </c>
      <c r="E45" s="5">
        <v>607644.143</v>
      </c>
      <c r="F45" s="5">
        <v>4072369.67</v>
      </c>
      <c r="G45">
        <f>3.24+1.86</f>
        <v>5.1000000000000005</v>
      </c>
      <c r="H45">
        <v>7.623</v>
      </c>
      <c r="I45">
        <f t="shared" si="1"/>
        <v>2.5229999999999997</v>
      </c>
    </row>
    <row r="46" spans="1:9" ht="12">
      <c r="A46" t="s">
        <v>29</v>
      </c>
      <c r="B46" t="s">
        <v>15</v>
      </c>
      <c r="C46">
        <v>4</v>
      </c>
      <c r="D46" s="3">
        <v>37919</v>
      </c>
      <c r="E46" s="5">
        <v>607634.715</v>
      </c>
      <c r="F46" s="5">
        <v>4072372.038</v>
      </c>
      <c r="G46">
        <f>4.21+1.86</f>
        <v>6.07</v>
      </c>
      <c r="H46">
        <v>7.623</v>
      </c>
      <c r="I46">
        <f t="shared" si="1"/>
        <v>1.553</v>
      </c>
    </row>
    <row r="47" spans="1:9" ht="12">
      <c r="A47" t="s">
        <v>30</v>
      </c>
      <c r="B47" t="s">
        <v>15</v>
      </c>
      <c r="C47">
        <v>4</v>
      </c>
      <c r="D47" s="3">
        <v>37919</v>
      </c>
      <c r="E47" s="5">
        <v>607622.552</v>
      </c>
      <c r="F47" s="5">
        <v>4072374.941</v>
      </c>
      <c r="G47">
        <f>5+1.86</f>
        <v>6.86</v>
      </c>
      <c r="H47">
        <v>7.623</v>
      </c>
      <c r="I47">
        <f t="shared" si="1"/>
        <v>0.7629999999999999</v>
      </c>
    </row>
    <row r="48" spans="1:9" ht="12">
      <c r="A48" t="s">
        <v>31</v>
      </c>
      <c r="B48" t="s">
        <v>15</v>
      </c>
      <c r="C48">
        <v>4</v>
      </c>
      <c r="D48" s="3">
        <v>37919</v>
      </c>
      <c r="E48" s="5">
        <v>607612.968</v>
      </c>
      <c r="F48" s="5">
        <v>4072377.394</v>
      </c>
      <c r="G48">
        <f>5.53+1.86</f>
        <v>7.390000000000001</v>
      </c>
      <c r="H48">
        <v>7.623</v>
      </c>
      <c r="I48">
        <f t="shared" si="1"/>
        <v>0.23299999999999965</v>
      </c>
    </row>
    <row r="49" spans="1:9" ht="12">
      <c r="A49" t="s">
        <v>16</v>
      </c>
      <c r="B49" t="s">
        <v>17</v>
      </c>
      <c r="C49">
        <v>4</v>
      </c>
      <c r="D49" s="3">
        <v>37918</v>
      </c>
      <c r="E49" s="5">
        <v>607947.217</v>
      </c>
      <c r="F49" s="5">
        <v>4073372.74</v>
      </c>
      <c r="G49">
        <f>2.775+1.12</f>
        <v>3.895</v>
      </c>
      <c r="H49">
        <v>5.348</v>
      </c>
      <c r="I49">
        <f t="shared" si="1"/>
        <v>1.4529999999999998</v>
      </c>
    </row>
    <row r="50" spans="1:9" ht="12">
      <c r="A50" t="s">
        <v>19</v>
      </c>
      <c r="B50" t="s">
        <v>17</v>
      </c>
      <c r="C50">
        <v>4</v>
      </c>
      <c r="D50" s="3">
        <v>37919</v>
      </c>
      <c r="E50" s="5">
        <v>607923.267</v>
      </c>
      <c r="F50" s="5">
        <v>4073381.744</v>
      </c>
      <c r="G50">
        <f>3.56+1.12</f>
        <v>4.68</v>
      </c>
      <c r="H50">
        <v>5.348</v>
      </c>
      <c r="I50">
        <f t="shared" si="1"/>
        <v>0.6680000000000001</v>
      </c>
    </row>
    <row r="51" spans="1:9" ht="12">
      <c r="A51" t="s">
        <v>20</v>
      </c>
      <c r="B51" t="s">
        <v>17</v>
      </c>
      <c r="C51">
        <v>4</v>
      </c>
      <c r="D51" s="3">
        <v>37919</v>
      </c>
      <c r="E51" s="5">
        <v>607911.85</v>
      </c>
      <c r="F51" s="5">
        <v>4073387.221</v>
      </c>
      <c r="G51">
        <f>3.85+1.12</f>
        <v>4.970000000000001</v>
      </c>
      <c r="H51">
        <v>5.348</v>
      </c>
      <c r="I51">
        <f t="shared" si="1"/>
        <v>0.3779999999999992</v>
      </c>
    </row>
    <row r="52" spans="1:9" ht="12">
      <c r="A52" t="s">
        <v>22</v>
      </c>
      <c r="B52" t="s">
        <v>17</v>
      </c>
      <c r="C52">
        <v>4</v>
      </c>
      <c r="D52" s="3">
        <v>37919</v>
      </c>
      <c r="E52" s="5">
        <v>607903.982</v>
      </c>
      <c r="F52" s="5">
        <v>4073390.802</v>
      </c>
      <c r="G52">
        <f>4.05+1.12</f>
        <v>5.17</v>
      </c>
      <c r="H52">
        <v>5.348</v>
      </c>
      <c r="I52">
        <f t="shared" si="1"/>
        <v>0.17799999999999994</v>
      </c>
    </row>
    <row r="53" spans="1:9" ht="12">
      <c r="A53" t="s">
        <v>5</v>
      </c>
      <c r="B53" t="s">
        <v>6</v>
      </c>
      <c r="C53">
        <v>5</v>
      </c>
      <c r="D53" s="3">
        <v>38049</v>
      </c>
      <c r="E53" s="5">
        <v>608052.74</v>
      </c>
      <c r="F53" s="5">
        <v>4073582.9</v>
      </c>
      <c r="G53">
        <f>2.955-0.5</f>
        <v>2.455</v>
      </c>
      <c r="H53">
        <v>4.451</v>
      </c>
      <c r="I53">
        <f t="shared" si="1"/>
        <v>1.9959999999999996</v>
      </c>
    </row>
    <row r="54" spans="1:9" ht="12">
      <c r="A54" t="s">
        <v>8</v>
      </c>
      <c r="B54" t="s">
        <v>6</v>
      </c>
      <c r="C54">
        <v>5</v>
      </c>
      <c r="D54" s="3">
        <v>38049</v>
      </c>
      <c r="E54" s="5">
        <v>608044.37</v>
      </c>
      <c r="F54" s="5">
        <v>4073585.9</v>
      </c>
      <c r="G54">
        <f>4.05-0.5</f>
        <v>3.55</v>
      </c>
      <c r="H54">
        <v>4.451</v>
      </c>
      <c r="I54">
        <f t="shared" si="1"/>
        <v>0.9009999999999998</v>
      </c>
    </row>
    <row r="55" spans="1:9" ht="12">
      <c r="A55" t="s">
        <v>9</v>
      </c>
      <c r="B55" t="s">
        <v>6</v>
      </c>
      <c r="C55">
        <v>5</v>
      </c>
      <c r="D55" s="3">
        <v>38063</v>
      </c>
      <c r="E55" s="5">
        <v>608034.219</v>
      </c>
      <c r="F55" s="5">
        <v>4073589.325</v>
      </c>
      <c r="G55">
        <f>4.75-0.44</f>
        <v>4.31</v>
      </c>
      <c r="H55">
        <v>4.451</v>
      </c>
      <c r="I55">
        <f t="shared" si="1"/>
        <v>0.14100000000000001</v>
      </c>
    </row>
    <row r="56" spans="1:9" ht="12">
      <c r="A56" t="s">
        <v>10</v>
      </c>
      <c r="B56" t="s">
        <v>11</v>
      </c>
      <c r="C56">
        <v>5</v>
      </c>
      <c r="D56" s="3">
        <v>38049</v>
      </c>
      <c r="E56" s="5">
        <v>608067.79</v>
      </c>
      <c r="F56" s="5">
        <v>4073752.59</v>
      </c>
      <c r="G56">
        <f>2.91+1.64</f>
        <v>4.55</v>
      </c>
      <c r="H56">
        <v>6.684</v>
      </c>
      <c r="I56">
        <f t="shared" si="1"/>
        <v>2.1340000000000003</v>
      </c>
    </row>
    <row r="57" spans="1:9" ht="12">
      <c r="A57" t="s">
        <v>13</v>
      </c>
      <c r="B57" t="s">
        <v>11</v>
      </c>
      <c r="C57">
        <v>5</v>
      </c>
      <c r="D57" s="3">
        <v>38049</v>
      </c>
      <c r="E57" s="5">
        <v>608062.88</v>
      </c>
      <c r="F57" s="5">
        <v>4073754.51</v>
      </c>
      <c r="G57">
        <f>3.885+1.64</f>
        <v>5.5249999999999995</v>
      </c>
      <c r="H57">
        <v>6.684</v>
      </c>
      <c r="I57">
        <f t="shared" si="1"/>
        <v>1.1590000000000007</v>
      </c>
    </row>
    <row r="58" spans="1:9" ht="12">
      <c r="A58" t="s">
        <v>14</v>
      </c>
      <c r="B58" t="s">
        <v>11</v>
      </c>
      <c r="C58">
        <v>5</v>
      </c>
      <c r="D58" s="3">
        <v>38049</v>
      </c>
      <c r="E58" s="5">
        <v>608055.41</v>
      </c>
      <c r="F58" s="5">
        <v>4073757.22</v>
      </c>
      <c r="G58">
        <f>5.105+1.64</f>
        <v>6.745</v>
      </c>
      <c r="H58">
        <v>6.684</v>
      </c>
      <c r="I58">
        <f t="shared" si="1"/>
        <v>-0.06099999999999994</v>
      </c>
    </row>
    <row r="59" spans="1:9" ht="12">
      <c r="A59" t="s">
        <v>27</v>
      </c>
      <c r="B59" t="s">
        <v>15</v>
      </c>
      <c r="C59">
        <v>5</v>
      </c>
      <c r="D59" s="3">
        <v>38050</v>
      </c>
      <c r="E59" s="5">
        <v>607645.23</v>
      </c>
      <c r="F59" s="5">
        <v>4072344.83</v>
      </c>
      <c r="G59">
        <f>3.51+1.58</f>
        <v>5.09</v>
      </c>
      <c r="H59">
        <v>7.623</v>
      </c>
      <c r="I59">
        <f t="shared" si="1"/>
        <v>2.5330000000000004</v>
      </c>
    </row>
    <row r="60" spans="1:9" ht="12">
      <c r="A60" t="s">
        <v>29</v>
      </c>
      <c r="B60" t="s">
        <v>15</v>
      </c>
      <c r="C60">
        <v>5</v>
      </c>
      <c r="D60" s="3">
        <v>38050</v>
      </c>
      <c r="E60" s="5">
        <v>607633.24</v>
      </c>
      <c r="F60" s="5">
        <v>4072346.08</v>
      </c>
      <c r="G60">
        <f>4.55+1.58</f>
        <v>6.13</v>
      </c>
      <c r="H60">
        <v>7.623</v>
      </c>
      <c r="I60">
        <f t="shared" si="1"/>
        <v>1.4930000000000003</v>
      </c>
    </row>
    <row r="61" spans="1:9" ht="12">
      <c r="A61" t="s">
        <v>30</v>
      </c>
      <c r="B61" t="s">
        <v>15</v>
      </c>
      <c r="C61">
        <v>5</v>
      </c>
      <c r="D61" s="3">
        <v>38050</v>
      </c>
      <c r="E61" s="5">
        <v>607625.23</v>
      </c>
      <c r="F61" s="5">
        <v>4072347.05</v>
      </c>
      <c r="G61">
        <f>5.38+1.58</f>
        <v>6.96</v>
      </c>
      <c r="H61">
        <v>7.623</v>
      </c>
      <c r="I61">
        <f t="shared" si="1"/>
        <v>0.6630000000000003</v>
      </c>
    </row>
    <row r="62" spans="1:9" ht="12">
      <c r="A62" t="s">
        <v>31</v>
      </c>
      <c r="B62" t="s">
        <v>15</v>
      </c>
      <c r="C62">
        <v>5</v>
      </c>
      <c r="D62" s="3">
        <v>38050</v>
      </c>
      <c r="E62" s="5">
        <v>607619.31</v>
      </c>
      <c r="F62" s="5">
        <v>4072347.6</v>
      </c>
      <c r="G62">
        <f>6+1.58</f>
        <v>7.58</v>
      </c>
      <c r="H62">
        <v>7.623</v>
      </c>
      <c r="I62">
        <f t="shared" si="1"/>
        <v>0.04300000000000015</v>
      </c>
    </row>
    <row r="63" spans="1:9" ht="12">
      <c r="A63" t="s">
        <v>16</v>
      </c>
      <c r="B63" t="s">
        <v>17</v>
      </c>
      <c r="C63">
        <v>5</v>
      </c>
      <c r="D63" s="3">
        <v>38049</v>
      </c>
      <c r="E63" s="5">
        <v>607962.64</v>
      </c>
      <c r="F63" s="5">
        <v>4073362.68</v>
      </c>
      <c r="G63">
        <f>2.965+0.93</f>
        <v>3.895</v>
      </c>
      <c r="H63">
        <v>5.348</v>
      </c>
      <c r="I63">
        <f t="shared" si="1"/>
        <v>1.4529999999999998</v>
      </c>
    </row>
    <row r="64" spans="1:9" ht="12">
      <c r="A64" t="s">
        <v>19</v>
      </c>
      <c r="B64" t="s">
        <v>17</v>
      </c>
      <c r="C64">
        <v>5</v>
      </c>
      <c r="D64" s="3">
        <v>38049</v>
      </c>
      <c r="E64" s="5">
        <v>607934.02</v>
      </c>
      <c r="F64" s="5">
        <v>4073375.07</v>
      </c>
      <c r="G64">
        <f>3.75+0.93</f>
        <v>4.68</v>
      </c>
      <c r="H64">
        <v>5.348</v>
      </c>
      <c r="I64">
        <f t="shared" si="1"/>
        <v>0.6680000000000001</v>
      </c>
    </row>
    <row r="65" spans="1:9" ht="12">
      <c r="A65" t="s">
        <v>20</v>
      </c>
      <c r="B65" t="s">
        <v>17</v>
      </c>
      <c r="C65">
        <v>5</v>
      </c>
      <c r="D65" s="3">
        <v>38049</v>
      </c>
      <c r="E65" s="5">
        <v>607919.77</v>
      </c>
      <c r="F65" s="5">
        <v>4073381.69</v>
      </c>
      <c r="G65">
        <f>4.2+0.93</f>
        <v>5.13</v>
      </c>
      <c r="H65">
        <v>5.348</v>
      </c>
      <c r="I65">
        <f t="shared" si="1"/>
        <v>0.21799999999999997</v>
      </c>
    </row>
    <row r="66" spans="1:9" ht="12">
      <c r="A66" t="s">
        <v>22</v>
      </c>
      <c r="B66" t="s">
        <v>17</v>
      </c>
      <c r="C66">
        <v>5</v>
      </c>
      <c r="D66" s="3">
        <v>38063</v>
      </c>
      <c r="E66" s="5">
        <v>607924.33</v>
      </c>
      <c r="F66" s="5">
        <v>4073376.739</v>
      </c>
      <c r="G66">
        <f>3.815+1.515</f>
        <v>5.33</v>
      </c>
      <c r="H66">
        <v>5.348</v>
      </c>
      <c r="I66">
        <f aca="true" t="shared" si="2" ref="I66:I97">H66-G66</f>
        <v>0.017999999999999794</v>
      </c>
    </row>
    <row r="67" spans="1:9" ht="12">
      <c r="A67" t="s">
        <v>5</v>
      </c>
      <c r="B67" t="s">
        <v>6</v>
      </c>
      <c r="C67">
        <v>6</v>
      </c>
      <c r="D67" s="3">
        <v>38113</v>
      </c>
      <c r="E67" s="5">
        <v>608047.39</v>
      </c>
      <c r="F67" s="5">
        <v>4073585.63</v>
      </c>
      <c r="G67">
        <f>3.475-0.475</f>
        <v>3</v>
      </c>
      <c r="H67">
        <v>4.451</v>
      </c>
      <c r="I67">
        <f t="shared" si="2"/>
        <v>1.4509999999999996</v>
      </c>
    </row>
    <row r="68" spans="1:9" ht="12">
      <c r="A68" t="s">
        <v>8</v>
      </c>
      <c r="B68" t="s">
        <v>6</v>
      </c>
      <c r="C68">
        <v>6</v>
      </c>
      <c r="D68" s="3">
        <v>38113</v>
      </c>
      <c r="E68" s="5">
        <v>608041.87</v>
      </c>
      <c r="F68" s="5">
        <v>4073587.29</v>
      </c>
      <c r="G68">
        <f>4.25-0.475</f>
        <v>3.775</v>
      </c>
      <c r="H68">
        <v>4.451</v>
      </c>
      <c r="I68">
        <f t="shared" si="2"/>
        <v>0.6759999999999997</v>
      </c>
    </row>
    <row r="69" spans="1:9" ht="12">
      <c r="A69" t="s">
        <v>9</v>
      </c>
      <c r="B69" t="s">
        <v>6</v>
      </c>
      <c r="C69">
        <v>6</v>
      </c>
      <c r="D69" s="3">
        <v>38113</v>
      </c>
      <c r="E69" s="5">
        <v>608037.29</v>
      </c>
      <c r="F69" s="5">
        <v>4073588.81</v>
      </c>
      <c r="G69">
        <f>4.71-0.475</f>
        <v>4.235</v>
      </c>
      <c r="H69">
        <v>4.451</v>
      </c>
      <c r="I69">
        <f t="shared" si="2"/>
        <v>0.2159999999999993</v>
      </c>
    </row>
    <row r="70" spans="1:9" ht="12">
      <c r="A70" t="s">
        <v>32</v>
      </c>
      <c r="B70" t="s">
        <v>6</v>
      </c>
      <c r="C70">
        <v>6</v>
      </c>
      <c r="D70" s="3">
        <v>38113</v>
      </c>
      <c r="E70" s="5">
        <v>608031.75</v>
      </c>
      <c r="F70" s="5">
        <v>4073590.05</v>
      </c>
      <c r="G70">
        <f>5.05-0.475</f>
        <v>4.575</v>
      </c>
      <c r="H70">
        <v>4.451</v>
      </c>
      <c r="I70">
        <f t="shared" si="2"/>
        <v>-0.12400000000000055</v>
      </c>
    </row>
    <row r="71" spans="1:9" ht="12">
      <c r="A71" t="s">
        <v>10</v>
      </c>
      <c r="B71" t="s">
        <v>11</v>
      </c>
      <c r="C71">
        <v>6</v>
      </c>
      <c r="D71" s="3">
        <v>38113</v>
      </c>
      <c r="E71" s="5">
        <v>608059.35</v>
      </c>
      <c r="F71" s="5">
        <v>4073754.68</v>
      </c>
      <c r="G71">
        <f>4.53+0.695</f>
        <v>5.2250000000000005</v>
      </c>
      <c r="H71">
        <v>6.684</v>
      </c>
      <c r="I71">
        <f t="shared" si="2"/>
        <v>1.4589999999999996</v>
      </c>
    </row>
    <row r="72" spans="1:9" ht="12">
      <c r="A72" t="s">
        <v>13</v>
      </c>
      <c r="B72" t="s">
        <v>11</v>
      </c>
      <c r="C72">
        <v>6</v>
      </c>
      <c r="D72" s="3">
        <v>38113</v>
      </c>
      <c r="E72" s="5">
        <v>608054.46</v>
      </c>
      <c r="F72" s="5">
        <v>4073756.7</v>
      </c>
      <c r="G72">
        <f>5.315+0.695</f>
        <v>6.010000000000001</v>
      </c>
      <c r="H72">
        <v>6.684</v>
      </c>
      <c r="I72">
        <f t="shared" si="2"/>
        <v>0.6739999999999995</v>
      </c>
    </row>
    <row r="73" spans="1:9" ht="12">
      <c r="A73" t="s">
        <v>14</v>
      </c>
      <c r="B73" t="s">
        <v>11</v>
      </c>
      <c r="C73">
        <v>6</v>
      </c>
      <c r="D73" s="3">
        <v>38113</v>
      </c>
      <c r="E73" s="5">
        <v>608051.7</v>
      </c>
      <c r="F73" s="5">
        <v>4073757.81</v>
      </c>
      <c r="G73">
        <f>5.765+0.695</f>
        <v>6.46</v>
      </c>
      <c r="H73">
        <v>6.684</v>
      </c>
      <c r="I73">
        <f t="shared" si="2"/>
        <v>0.2240000000000002</v>
      </c>
    </row>
    <row r="74" spans="1:9" ht="12">
      <c r="A74" t="s">
        <v>21</v>
      </c>
      <c r="B74" t="s">
        <v>11</v>
      </c>
      <c r="C74">
        <v>6</v>
      </c>
      <c r="D74" s="3">
        <v>38113</v>
      </c>
      <c r="E74" s="5">
        <v>608050.86</v>
      </c>
      <c r="F74" s="5">
        <v>4073758.8</v>
      </c>
      <c r="G74">
        <f>5.96+0.695</f>
        <v>6.655</v>
      </c>
      <c r="H74">
        <v>6.684</v>
      </c>
      <c r="I74">
        <f t="shared" si="2"/>
        <v>0.028999999999999915</v>
      </c>
    </row>
    <row r="75" spans="1:9" ht="12">
      <c r="A75" t="s">
        <v>27</v>
      </c>
      <c r="B75" t="s">
        <v>15</v>
      </c>
      <c r="C75">
        <v>6</v>
      </c>
      <c r="D75" s="3">
        <v>38114</v>
      </c>
      <c r="E75" s="5">
        <v>607638.84</v>
      </c>
      <c r="F75" s="5">
        <v>4072345.5</v>
      </c>
      <c r="G75">
        <f>4.99+1.195</f>
        <v>6.1850000000000005</v>
      </c>
      <c r="H75">
        <v>7.623</v>
      </c>
      <c r="I75">
        <f t="shared" si="2"/>
        <v>1.4379999999999997</v>
      </c>
    </row>
    <row r="76" spans="1:9" ht="12">
      <c r="A76" t="s">
        <v>29</v>
      </c>
      <c r="B76" t="s">
        <v>15</v>
      </c>
      <c r="C76">
        <v>6</v>
      </c>
      <c r="D76" s="3">
        <v>38114</v>
      </c>
      <c r="E76" s="5">
        <v>607629.69</v>
      </c>
      <c r="F76" s="5">
        <v>4072346.34</v>
      </c>
      <c r="G76">
        <f>5.765+1.195</f>
        <v>6.96</v>
      </c>
      <c r="H76">
        <v>7.623</v>
      </c>
      <c r="I76">
        <f t="shared" si="2"/>
        <v>0.6630000000000003</v>
      </c>
    </row>
    <row r="77" spans="1:9" ht="12">
      <c r="A77" t="s">
        <v>30</v>
      </c>
      <c r="B77" t="s">
        <v>15</v>
      </c>
      <c r="C77">
        <v>6</v>
      </c>
      <c r="D77" s="3">
        <v>38114</v>
      </c>
      <c r="E77" s="5">
        <v>607623.95</v>
      </c>
      <c r="F77" s="5">
        <v>4072346.41</v>
      </c>
      <c r="G77">
        <f>6.205+1.195</f>
        <v>7.4</v>
      </c>
      <c r="H77">
        <v>7.623</v>
      </c>
      <c r="I77">
        <f t="shared" si="2"/>
        <v>0.22299999999999986</v>
      </c>
    </row>
    <row r="78" spans="1:9" ht="12">
      <c r="A78" t="s">
        <v>31</v>
      </c>
      <c r="B78" t="s">
        <v>15</v>
      </c>
      <c r="C78">
        <v>6</v>
      </c>
      <c r="D78" s="3">
        <v>38114</v>
      </c>
      <c r="E78" s="5">
        <v>607619.43</v>
      </c>
      <c r="F78" s="5">
        <v>4072346.92</v>
      </c>
      <c r="G78">
        <f>6.475+1.195</f>
        <v>7.67</v>
      </c>
      <c r="H78">
        <v>7.623</v>
      </c>
      <c r="I78">
        <f t="shared" si="2"/>
        <v>-0.04699999999999971</v>
      </c>
    </row>
    <row r="79" spans="1:9" ht="12">
      <c r="A79" t="s">
        <v>16</v>
      </c>
      <c r="B79" t="s">
        <v>17</v>
      </c>
      <c r="C79">
        <v>6</v>
      </c>
      <c r="D79" s="3">
        <v>38113</v>
      </c>
      <c r="E79" s="5">
        <v>607954.04</v>
      </c>
      <c r="F79" s="5">
        <v>4073366.28</v>
      </c>
      <c r="G79">
        <f>2.6+1.245</f>
        <v>3.845</v>
      </c>
      <c r="H79">
        <v>5.348</v>
      </c>
      <c r="I79">
        <f t="shared" si="2"/>
        <v>1.5029999999999997</v>
      </c>
    </row>
    <row r="80" spans="1:9" ht="12">
      <c r="A80" t="s">
        <v>19</v>
      </c>
      <c r="B80" t="s">
        <v>17</v>
      </c>
      <c r="C80">
        <v>6</v>
      </c>
      <c r="D80" s="3">
        <v>38113</v>
      </c>
      <c r="E80" s="5">
        <v>607942.4</v>
      </c>
      <c r="F80" s="5">
        <v>4073371.39</v>
      </c>
      <c r="G80">
        <f>3.45+1.245</f>
        <v>4.695</v>
      </c>
      <c r="H80">
        <v>5.348</v>
      </c>
      <c r="I80">
        <f t="shared" si="2"/>
        <v>0.6529999999999996</v>
      </c>
    </row>
    <row r="81" spans="1:9" ht="12">
      <c r="A81" t="s">
        <v>20</v>
      </c>
      <c r="B81" t="s">
        <v>17</v>
      </c>
      <c r="C81">
        <v>6</v>
      </c>
      <c r="D81" s="3">
        <v>38113</v>
      </c>
      <c r="E81" s="5">
        <v>607933.7</v>
      </c>
      <c r="F81" s="5">
        <v>4073374.9</v>
      </c>
      <c r="G81">
        <f>3.89+1.245</f>
        <v>5.135</v>
      </c>
      <c r="H81">
        <v>5.348</v>
      </c>
      <c r="I81">
        <f t="shared" si="2"/>
        <v>0.21300000000000008</v>
      </c>
    </row>
    <row r="82" spans="1:9" ht="12">
      <c r="A82" t="s">
        <v>22</v>
      </c>
      <c r="B82" t="s">
        <v>17</v>
      </c>
      <c r="C82">
        <v>6</v>
      </c>
      <c r="D82" s="3">
        <v>38113</v>
      </c>
      <c r="E82" s="5">
        <v>607922.28</v>
      </c>
      <c r="F82" s="5">
        <v>4073380.57</v>
      </c>
      <c r="G82">
        <f>4.355+1.245</f>
        <v>5.6000000000000005</v>
      </c>
      <c r="H82">
        <v>5.348</v>
      </c>
      <c r="I82">
        <f t="shared" si="2"/>
        <v>-0.25200000000000067</v>
      </c>
    </row>
    <row r="83" spans="1:9" ht="12">
      <c r="A83" t="s">
        <v>40</v>
      </c>
      <c r="B83" t="s">
        <v>6</v>
      </c>
      <c r="C83">
        <v>7</v>
      </c>
      <c r="D83" s="3">
        <v>38145</v>
      </c>
      <c r="E83" s="5">
        <v>608056.89</v>
      </c>
      <c r="F83" s="5">
        <v>4073580.91</v>
      </c>
      <c r="G83">
        <f>2-0.52</f>
        <v>1.48</v>
      </c>
      <c r="H83">
        <v>4.451</v>
      </c>
      <c r="I83">
        <f t="shared" si="2"/>
        <v>2.9709999999999996</v>
      </c>
    </row>
    <row r="84" spans="1:9" ht="12">
      <c r="A84" t="s">
        <v>41</v>
      </c>
      <c r="B84" t="s">
        <v>6</v>
      </c>
      <c r="C84">
        <v>7</v>
      </c>
      <c r="D84" s="3">
        <v>38145</v>
      </c>
      <c r="E84" s="5">
        <v>608048.05</v>
      </c>
      <c r="F84" s="5">
        <v>4073584.18</v>
      </c>
      <c r="G84">
        <f>3.44-0.52</f>
        <v>2.92</v>
      </c>
      <c r="H84">
        <v>4.451</v>
      </c>
      <c r="I84">
        <f t="shared" si="2"/>
        <v>1.5309999999999997</v>
      </c>
    </row>
    <row r="85" spans="1:9" ht="12">
      <c r="A85" t="s">
        <v>43</v>
      </c>
      <c r="B85" t="s">
        <v>6</v>
      </c>
      <c r="C85">
        <v>7</v>
      </c>
      <c r="D85" s="3">
        <v>38145</v>
      </c>
      <c r="E85" s="5">
        <v>608043.4</v>
      </c>
      <c r="F85" s="5">
        <v>4073585.71</v>
      </c>
      <c r="G85">
        <f>4.055-0.52</f>
        <v>3.5349999999999997</v>
      </c>
      <c r="H85">
        <v>4.451</v>
      </c>
      <c r="I85">
        <f t="shared" si="2"/>
        <v>0.9159999999999999</v>
      </c>
    </row>
    <row r="86" spans="1:9" ht="12">
      <c r="A86" t="s">
        <v>42</v>
      </c>
      <c r="B86" t="s">
        <v>6</v>
      </c>
      <c r="C86">
        <v>7</v>
      </c>
      <c r="D86" s="3">
        <v>38145</v>
      </c>
      <c r="E86" s="5">
        <v>608037.71</v>
      </c>
      <c r="F86" s="5">
        <v>4073587.14</v>
      </c>
      <c r="G86">
        <f>4.55-0.52</f>
        <v>4.029999999999999</v>
      </c>
      <c r="H86">
        <v>4.451</v>
      </c>
      <c r="I86">
        <f t="shared" si="2"/>
        <v>0.42100000000000026</v>
      </c>
    </row>
    <row r="87" spans="1:9" ht="12">
      <c r="A87" t="s">
        <v>44</v>
      </c>
      <c r="B87" t="s">
        <v>6</v>
      </c>
      <c r="C87">
        <v>7</v>
      </c>
      <c r="D87" s="3">
        <v>38145</v>
      </c>
      <c r="E87" s="5">
        <v>608030.93</v>
      </c>
      <c r="F87" s="5">
        <v>4073589.37</v>
      </c>
      <c r="G87">
        <f>4.92-0.52</f>
        <v>4.4</v>
      </c>
      <c r="H87">
        <v>4.451</v>
      </c>
      <c r="I87">
        <f t="shared" si="2"/>
        <v>0.05099999999999927</v>
      </c>
    </row>
    <row r="88" spans="1:9" ht="12">
      <c r="A88" t="s">
        <v>45</v>
      </c>
      <c r="B88" t="s">
        <v>11</v>
      </c>
      <c r="C88">
        <v>7</v>
      </c>
      <c r="D88" s="3">
        <v>38145</v>
      </c>
      <c r="E88" s="5">
        <v>608070</v>
      </c>
      <c r="F88" s="5">
        <v>4073750</v>
      </c>
      <c r="G88">
        <f>2.665+0.51</f>
        <v>3.175</v>
      </c>
      <c r="H88">
        <v>6.684</v>
      </c>
      <c r="I88">
        <f t="shared" si="2"/>
        <v>3.5090000000000003</v>
      </c>
    </row>
    <row r="89" spans="1:9" ht="12">
      <c r="A89" t="s">
        <v>46</v>
      </c>
      <c r="B89" t="s">
        <v>11</v>
      </c>
      <c r="C89">
        <v>7</v>
      </c>
      <c r="D89" s="3">
        <v>38145</v>
      </c>
      <c r="E89" s="5">
        <v>608065.95</v>
      </c>
      <c r="F89" s="5">
        <v>4073751.1</v>
      </c>
      <c r="G89">
        <f>4.5+0.51</f>
        <v>5.01</v>
      </c>
      <c r="H89">
        <v>6.684</v>
      </c>
      <c r="I89">
        <f t="shared" si="2"/>
        <v>1.6740000000000004</v>
      </c>
    </row>
    <row r="90" spans="1:9" ht="12">
      <c r="A90" t="s">
        <v>48</v>
      </c>
      <c r="B90" t="s">
        <v>11</v>
      </c>
      <c r="C90">
        <v>7</v>
      </c>
      <c r="D90" s="3">
        <v>38145</v>
      </c>
      <c r="E90" s="5">
        <v>608060.09</v>
      </c>
      <c r="F90" s="5">
        <v>4073752.26</v>
      </c>
      <c r="G90">
        <f>4.72+0.51</f>
        <v>5.2299999999999995</v>
      </c>
      <c r="H90">
        <v>6.684</v>
      </c>
      <c r="I90">
        <f t="shared" si="2"/>
        <v>1.4540000000000006</v>
      </c>
    </row>
    <row r="91" spans="1:9" ht="12">
      <c r="A91" t="s">
        <v>47</v>
      </c>
      <c r="B91" t="s">
        <v>11</v>
      </c>
      <c r="C91">
        <v>7</v>
      </c>
      <c r="D91" s="3">
        <v>38145</v>
      </c>
      <c r="E91" s="5">
        <v>608056.1</v>
      </c>
      <c r="F91" s="5">
        <v>4073754.14</v>
      </c>
      <c r="G91">
        <f>5.265+0.51</f>
        <v>5.7749999999999995</v>
      </c>
      <c r="H91">
        <v>6.684</v>
      </c>
      <c r="I91">
        <f t="shared" si="2"/>
        <v>0.9090000000000007</v>
      </c>
    </row>
    <row r="92" spans="1:9" ht="12">
      <c r="A92" t="s">
        <v>49</v>
      </c>
      <c r="B92" t="s">
        <v>11</v>
      </c>
      <c r="C92">
        <v>7</v>
      </c>
      <c r="D92" s="3">
        <v>38145</v>
      </c>
      <c r="E92" s="5">
        <v>608051.55</v>
      </c>
      <c r="F92" s="5">
        <v>4073755.94</v>
      </c>
      <c r="G92">
        <f>5.76+0.51</f>
        <v>6.27</v>
      </c>
      <c r="H92">
        <v>6.684</v>
      </c>
      <c r="I92">
        <f t="shared" si="2"/>
        <v>0.4140000000000006</v>
      </c>
    </row>
    <row r="93" spans="1:9" ht="12">
      <c r="A93" t="s">
        <v>65</v>
      </c>
      <c r="B93" t="s">
        <v>11</v>
      </c>
      <c r="C93">
        <v>7</v>
      </c>
      <c r="D93" s="3">
        <v>38145</v>
      </c>
      <c r="E93" s="5">
        <v>608046.6</v>
      </c>
      <c r="F93" s="5">
        <v>4073757</v>
      </c>
      <c r="G93">
        <f>5.96+0.51</f>
        <v>6.47</v>
      </c>
      <c r="H93">
        <v>6.684</v>
      </c>
      <c r="I93">
        <f t="shared" si="2"/>
        <v>0.2140000000000004</v>
      </c>
    </row>
    <row r="94" spans="1:9" ht="12">
      <c r="A94" t="s">
        <v>56</v>
      </c>
      <c r="B94" t="s">
        <v>15</v>
      </c>
      <c r="C94">
        <v>7</v>
      </c>
      <c r="D94" s="3">
        <v>38146</v>
      </c>
      <c r="E94" s="5">
        <v>607616.14</v>
      </c>
      <c r="F94" s="5">
        <v>4072350.82</v>
      </c>
      <c r="G94">
        <f>6.25+1.37</f>
        <v>7.62</v>
      </c>
      <c r="H94">
        <v>7.623</v>
      </c>
      <c r="I94">
        <f t="shared" si="2"/>
        <v>0.0030000000000001137</v>
      </c>
    </row>
    <row r="95" spans="1:9" ht="12">
      <c r="A95" t="s">
        <v>50</v>
      </c>
      <c r="B95" t="s">
        <v>15</v>
      </c>
      <c r="C95">
        <v>7</v>
      </c>
      <c r="D95" s="3">
        <v>38146</v>
      </c>
      <c r="E95" s="5">
        <v>607675.62</v>
      </c>
      <c r="F95" s="5">
        <v>4072344.16</v>
      </c>
      <c r="G95">
        <f>2.595+1.37</f>
        <v>3.9650000000000003</v>
      </c>
      <c r="H95">
        <v>7.623</v>
      </c>
      <c r="I95">
        <f t="shared" si="2"/>
        <v>3.658</v>
      </c>
    </row>
    <row r="96" spans="1:9" ht="12">
      <c r="A96" t="s">
        <v>51</v>
      </c>
      <c r="B96" t="s">
        <v>15</v>
      </c>
      <c r="C96">
        <v>7</v>
      </c>
      <c r="D96" s="3">
        <v>38146</v>
      </c>
      <c r="E96" s="5">
        <v>607665.8</v>
      </c>
      <c r="F96" s="5">
        <v>4072345.15</v>
      </c>
      <c r="G96">
        <f>2.51+1.37</f>
        <v>3.88</v>
      </c>
      <c r="H96">
        <v>7.623</v>
      </c>
      <c r="I96">
        <f t="shared" si="2"/>
        <v>3.7430000000000003</v>
      </c>
    </row>
    <row r="97" spans="1:9" ht="12">
      <c r="A97" t="s">
        <v>52</v>
      </c>
      <c r="B97" t="s">
        <v>15</v>
      </c>
      <c r="C97">
        <v>7</v>
      </c>
      <c r="D97" s="3">
        <v>38146</v>
      </c>
      <c r="E97" s="5">
        <v>607655.56</v>
      </c>
      <c r="F97" s="5">
        <v>4072346.61</v>
      </c>
      <c r="G97">
        <f>3.265+1.37</f>
        <v>4.635</v>
      </c>
      <c r="H97">
        <v>7.623</v>
      </c>
      <c r="I97">
        <f t="shared" si="2"/>
        <v>2.9880000000000004</v>
      </c>
    </row>
    <row r="98" spans="1:9" ht="12">
      <c r="A98" t="s">
        <v>53</v>
      </c>
      <c r="B98" t="s">
        <v>15</v>
      </c>
      <c r="C98">
        <v>7</v>
      </c>
      <c r="D98" s="3">
        <v>38146</v>
      </c>
      <c r="E98" s="5">
        <v>607645.65</v>
      </c>
      <c r="F98" s="5">
        <v>4072347.52</v>
      </c>
      <c r="G98">
        <f>4.24+1.37</f>
        <v>5.61</v>
      </c>
      <c r="H98">
        <v>7.623</v>
      </c>
      <c r="I98">
        <f aca="true" t="shared" si="3" ref="I98:I130">H98-G98</f>
        <v>2.013</v>
      </c>
    </row>
    <row r="99" spans="1:9" ht="12">
      <c r="A99" t="s">
        <v>54</v>
      </c>
      <c r="B99" t="s">
        <v>15</v>
      </c>
      <c r="C99">
        <v>7</v>
      </c>
      <c r="D99" s="3">
        <v>38146</v>
      </c>
      <c r="E99" s="5">
        <v>607635.85</v>
      </c>
      <c r="F99" s="5">
        <v>4072348.43</v>
      </c>
      <c r="G99">
        <f>5+1.37</f>
        <v>6.37</v>
      </c>
      <c r="H99">
        <v>7.623</v>
      </c>
      <c r="I99">
        <f t="shared" si="3"/>
        <v>1.2530000000000001</v>
      </c>
    </row>
    <row r="100" spans="1:9" ht="12">
      <c r="A100" t="s">
        <v>55</v>
      </c>
      <c r="B100" t="s">
        <v>15</v>
      </c>
      <c r="C100">
        <v>7</v>
      </c>
      <c r="D100" s="3">
        <v>38146</v>
      </c>
      <c r="E100" s="5">
        <v>607625.91</v>
      </c>
      <c r="F100" s="5">
        <v>4072349.64</v>
      </c>
      <c r="G100">
        <f>5.65+1.37</f>
        <v>7.0200000000000005</v>
      </c>
      <c r="H100">
        <v>7.623</v>
      </c>
      <c r="I100">
        <f t="shared" si="3"/>
        <v>0.6029999999999998</v>
      </c>
    </row>
    <row r="101" spans="1:9" ht="12">
      <c r="A101" t="s">
        <v>33</v>
      </c>
      <c r="B101" t="s">
        <v>17</v>
      </c>
      <c r="C101">
        <v>7</v>
      </c>
      <c r="D101" s="3">
        <v>38145</v>
      </c>
      <c r="E101" s="5">
        <v>607963.65</v>
      </c>
      <c r="F101" s="5">
        <v>4073361.74</v>
      </c>
      <c r="G101">
        <f>2.035+1.18</f>
        <v>3.215</v>
      </c>
      <c r="H101">
        <v>5.348</v>
      </c>
      <c r="I101">
        <f t="shared" si="3"/>
        <v>2.133</v>
      </c>
    </row>
    <row r="102" spans="1:9" ht="12">
      <c r="A102" t="s">
        <v>34</v>
      </c>
      <c r="B102" t="s">
        <v>17</v>
      </c>
      <c r="C102">
        <v>7</v>
      </c>
      <c r="D102" s="3">
        <v>38145</v>
      </c>
      <c r="E102" s="5">
        <v>607954.78</v>
      </c>
      <c r="F102" s="5">
        <v>4073365.28</v>
      </c>
      <c r="G102">
        <f>2.825+1.18</f>
        <v>4.005</v>
      </c>
      <c r="H102">
        <v>5.348</v>
      </c>
      <c r="I102">
        <f t="shared" si="3"/>
        <v>1.343</v>
      </c>
    </row>
    <row r="103" spans="1:9" ht="12">
      <c r="A103" t="s">
        <v>35</v>
      </c>
      <c r="B103" t="s">
        <v>17</v>
      </c>
      <c r="C103">
        <v>7</v>
      </c>
      <c r="D103" s="3">
        <v>38145</v>
      </c>
      <c r="E103" s="5">
        <v>607945.46</v>
      </c>
      <c r="F103" s="5">
        <v>4073369.03</v>
      </c>
      <c r="G103">
        <f>3.33+1.18</f>
        <v>4.51</v>
      </c>
      <c r="H103">
        <v>5.348</v>
      </c>
      <c r="I103">
        <f t="shared" si="3"/>
        <v>0.8380000000000001</v>
      </c>
    </row>
    <row r="104" spans="1:9" ht="12">
      <c r="A104" t="s">
        <v>36</v>
      </c>
      <c r="B104" t="s">
        <v>17</v>
      </c>
      <c r="C104">
        <v>7</v>
      </c>
      <c r="D104" s="3">
        <v>38145</v>
      </c>
      <c r="E104" s="5">
        <v>607935.83</v>
      </c>
      <c r="F104" s="5">
        <v>4073372.25</v>
      </c>
      <c r="G104">
        <f>3.68+1.18</f>
        <v>4.86</v>
      </c>
      <c r="H104">
        <v>5.348</v>
      </c>
      <c r="I104">
        <f t="shared" si="3"/>
        <v>0.48799999999999955</v>
      </c>
    </row>
    <row r="105" spans="1:9" ht="12">
      <c r="A105" t="s">
        <v>37</v>
      </c>
      <c r="B105" t="s">
        <v>17</v>
      </c>
      <c r="C105">
        <v>7</v>
      </c>
      <c r="D105" s="3">
        <v>38145</v>
      </c>
      <c r="E105" s="5">
        <v>607926.52</v>
      </c>
      <c r="F105" s="5">
        <v>4073376.09</v>
      </c>
      <c r="G105">
        <f>3.96+1.18</f>
        <v>5.14</v>
      </c>
      <c r="H105">
        <v>5.348</v>
      </c>
      <c r="I105">
        <f t="shared" si="3"/>
        <v>0.20800000000000018</v>
      </c>
    </row>
    <row r="106" spans="1:9" ht="12">
      <c r="A106" t="s">
        <v>38</v>
      </c>
      <c r="B106" t="s">
        <v>17</v>
      </c>
      <c r="C106">
        <v>7</v>
      </c>
      <c r="D106" s="3">
        <v>38145</v>
      </c>
      <c r="E106" s="5">
        <v>607917.88</v>
      </c>
      <c r="F106" s="5">
        <v>4073380.36</v>
      </c>
      <c r="G106">
        <f>4.24+1.18</f>
        <v>5.42</v>
      </c>
      <c r="H106">
        <v>5.348</v>
      </c>
      <c r="I106">
        <f t="shared" si="3"/>
        <v>-0.07200000000000006</v>
      </c>
    </row>
    <row r="107" spans="1:9" ht="12">
      <c r="A107" t="s">
        <v>39</v>
      </c>
      <c r="B107" t="s">
        <v>17</v>
      </c>
      <c r="C107">
        <v>7</v>
      </c>
      <c r="D107" s="3">
        <v>38145</v>
      </c>
      <c r="E107" s="5">
        <v>607912.71</v>
      </c>
      <c r="F107" s="5">
        <v>4073382</v>
      </c>
      <c r="G107">
        <f>4.42+1.18</f>
        <v>5.6</v>
      </c>
      <c r="H107">
        <v>5.348</v>
      </c>
      <c r="I107">
        <f t="shared" si="3"/>
        <v>-0.2519999999999998</v>
      </c>
    </row>
    <row r="108" spans="1:9" ht="12">
      <c r="A108" t="s">
        <v>40</v>
      </c>
      <c r="B108" t="s">
        <v>6</v>
      </c>
      <c r="C108">
        <v>8</v>
      </c>
      <c r="D108" s="3">
        <v>38498</v>
      </c>
      <c r="E108" s="6" t="s">
        <v>67</v>
      </c>
      <c r="F108" s="5" t="s">
        <v>68</v>
      </c>
      <c r="G108">
        <f>2.015-0.42</f>
        <v>1.5950000000000002</v>
      </c>
      <c r="H108">
        <v>4.451</v>
      </c>
      <c r="I108">
        <f t="shared" si="3"/>
        <v>2.8559999999999994</v>
      </c>
    </row>
    <row r="109" spans="1:9" ht="12">
      <c r="A109" t="s">
        <v>59</v>
      </c>
      <c r="B109" t="s">
        <v>6</v>
      </c>
      <c r="C109">
        <v>8</v>
      </c>
      <c r="D109" s="3">
        <v>38498</v>
      </c>
      <c r="E109" s="6" t="s">
        <v>67</v>
      </c>
      <c r="F109" s="5" t="s">
        <v>68</v>
      </c>
      <c r="G109">
        <f>2.955-0.42</f>
        <v>2.535</v>
      </c>
      <c r="H109">
        <v>4.451</v>
      </c>
      <c r="I109">
        <f t="shared" si="3"/>
        <v>1.9159999999999995</v>
      </c>
    </row>
    <row r="110" spans="1:9" ht="12">
      <c r="A110" t="s">
        <v>41</v>
      </c>
      <c r="B110" t="s">
        <v>6</v>
      </c>
      <c r="C110">
        <v>8</v>
      </c>
      <c r="D110" s="3">
        <v>38498</v>
      </c>
      <c r="E110" s="6" t="s">
        <v>67</v>
      </c>
      <c r="F110" s="5" t="s">
        <v>68</v>
      </c>
      <c r="G110">
        <f>3.795-0.42</f>
        <v>3.375</v>
      </c>
      <c r="H110">
        <v>4.451</v>
      </c>
      <c r="I110">
        <f t="shared" si="3"/>
        <v>1.0759999999999996</v>
      </c>
    </row>
    <row r="111" spans="1:9" ht="12">
      <c r="A111" t="s">
        <v>43</v>
      </c>
      <c r="B111" t="s">
        <v>6</v>
      </c>
      <c r="C111">
        <v>8</v>
      </c>
      <c r="D111" s="3">
        <v>38498</v>
      </c>
      <c r="E111" s="6" t="s">
        <v>67</v>
      </c>
      <c r="F111" s="5" t="s">
        <v>68</v>
      </c>
      <c r="G111">
        <f>4.52-0.42</f>
        <v>4.1</v>
      </c>
      <c r="H111">
        <v>4.451</v>
      </c>
      <c r="I111">
        <f t="shared" si="3"/>
        <v>0.351</v>
      </c>
    </row>
    <row r="112" spans="1:9" ht="12">
      <c r="A112" t="s">
        <v>42</v>
      </c>
      <c r="B112" t="s">
        <v>6</v>
      </c>
      <c r="C112">
        <v>8</v>
      </c>
      <c r="D112" s="3">
        <v>38498</v>
      </c>
      <c r="E112" s="6" t="s">
        <v>67</v>
      </c>
      <c r="F112" s="5" t="s">
        <v>68</v>
      </c>
      <c r="G112">
        <f>5.15-0.42</f>
        <v>4.73</v>
      </c>
      <c r="H112">
        <v>4.451</v>
      </c>
      <c r="I112">
        <f t="shared" si="3"/>
        <v>-0.2790000000000008</v>
      </c>
    </row>
    <row r="113" spans="1:9" ht="12">
      <c r="A113" t="s">
        <v>66</v>
      </c>
      <c r="B113" t="s">
        <v>11</v>
      </c>
      <c r="C113">
        <v>8</v>
      </c>
      <c r="D113" s="3">
        <v>38498</v>
      </c>
      <c r="E113" s="6" t="s">
        <v>67</v>
      </c>
      <c r="F113" s="5" t="s">
        <v>68</v>
      </c>
      <c r="G113">
        <f>3.02+1.04</f>
        <v>4.0600000000000005</v>
      </c>
      <c r="H113">
        <v>6.684</v>
      </c>
      <c r="I113">
        <f t="shared" si="3"/>
        <v>2.6239999999999997</v>
      </c>
    </row>
    <row r="114" spans="1:9" ht="12">
      <c r="A114" t="s">
        <v>46</v>
      </c>
      <c r="B114" t="s">
        <v>11</v>
      </c>
      <c r="C114">
        <v>8</v>
      </c>
      <c r="D114" s="3">
        <v>38498</v>
      </c>
      <c r="E114" s="6" t="s">
        <v>67</v>
      </c>
      <c r="F114" s="5" t="s">
        <v>68</v>
      </c>
      <c r="G114">
        <f>3.285+1.04</f>
        <v>4.325</v>
      </c>
      <c r="H114">
        <v>6.684</v>
      </c>
      <c r="I114">
        <f t="shared" si="3"/>
        <v>2.359</v>
      </c>
    </row>
    <row r="115" spans="1:9" ht="12">
      <c r="A115" t="s">
        <v>48</v>
      </c>
      <c r="B115" t="s">
        <v>11</v>
      </c>
      <c r="C115">
        <v>8</v>
      </c>
      <c r="D115" s="3">
        <v>38498</v>
      </c>
      <c r="E115" s="6" t="s">
        <v>67</v>
      </c>
      <c r="F115" s="5" t="s">
        <v>68</v>
      </c>
      <c r="G115">
        <f>4.205+1.04</f>
        <v>5.245</v>
      </c>
      <c r="H115">
        <v>6.684</v>
      </c>
      <c r="I115">
        <f t="shared" si="3"/>
        <v>1.439</v>
      </c>
    </row>
    <row r="116" spans="1:9" ht="12">
      <c r="A116" t="s">
        <v>47</v>
      </c>
      <c r="B116" t="s">
        <v>11</v>
      </c>
      <c r="C116">
        <v>8</v>
      </c>
      <c r="D116" s="3">
        <v>38498</v>
      </c>
      <c r="E116" s="6" t="s">
        <v>67</v>
      </c>
      <c r="F116" s="5" t="s">
        <v>68</v>
      </c>
      <c r="G116">
        <f>5.01+1.04</f>
        <v>6.05</v>
      </c>
      <c r="H116">
        <v>6.684</v>
      </c>
      <c r="I116">
        <f t="shared" si="3"/>
        <v>0.6340000000000003</v>
      </c>
    </row>
    <row r="117" spans="1:9" ht="12">
      <c r="A117" t="s">
        <v>49</v>
      </c>
      <c r="B117" t="s">
        <v>11</v>
      </c>
      <c r="C117">
        <v>8</v>
      </c>
      <c r="D117" s="3">
        <v>38498</v>
      </c>
      <c r="E117" s="6" t="s">
        <v>67</v>
      </c>
      <c r="F117" s="5" t="s">
        <v>68</v>
      </c>
      <c r="G117">
        <f>5.71+1.04</f>
        <v>6.75</v>
      </c>
      <c r="H117">
        <v>6.684</v>
      </c>
      <c r="I117">
        <f t="shared" si="3"/>
        <v>-0.06599999999999984</v>
      </c>
    </row>
    <row r="118" spans="1:9" ht="12">
      <c r="A118" t="s">
        <v>60</v>
      </c>
      <c r="B118" t="s">
        <v>15</v>
      </c>
      <c r="C118">
        <v>8</v>
      </c>
      <c r="D118" s="3">
        <v>38499</v>
      </c>
      <c r="E118" s="6" t="s">
        <v>67</v>
      </c>
      <c r="F118" s="5" t="s">
        <v>68</v>
      </c>
      <c r="G118">
        <f>2.565+1.89</f>
        <v>4.455</v>
      </c>
      <c r="H118">
        <v>7.623</v>
      </c>
      <c r="I118">
        <f t="shared" si="3"/>
        <v>3.168</v>
      </c>
    </row>
    <row r="119" spans="1:9" ht="12">
      <c r="A119" t="s">
        <v>50</v>
      </c>
      <c r="B119" t="s">
        <v>15</v>
      </c>
      <c r="C119">
        <v>8</v>
      </c>
      <c r="D119" s="3">
        <v>38499</v>
      </c>
      <c r="E119" s="6" t="s">
        <v>67</v>
      </c>
      <c r="F119" s="5" t="s">
        <v>68</v>
      </c>
      <c r="G119">
        <f>3.15+1.89</f>
        <v>5.04</v>
      </c>
      <c r="H119">
        <v>7.623</v>
      </c>
      <c r="I119">
        <f t="shared" si="3"/>
        <v>2.583</v>
      </c>
    </row>
    <row r="120" spans="1:9" ht="12">
      <c r="A120" t="s">
        <v>61</v>
      </c>
      <c r="B120" t="s">
        <v>15</v>
      </c>
      <c r="C120">
        <v>8</v>
      </c>
      <c r="D120" s="3">
        <v>38499</v>
      </c>
      <c r="E120" s="6" t="s">
        <v>67</v>
      </c>
      <c r="F120" s="5" t="s">
        <v>68</v>
      </c>
      <c r="G120">
        <f>3.53+1.89</f>
        <v>5.42</v>
      </c>
      <c r="H120">
        <v>7.623</v>
      </c>
      <c r="I120">
        <f t="shared" si="3"/>
        <v>2.2030000000000003</v>
      </c>
    </row>
    <row r="121" spans="1:9" ht="12">
      <c r="A121" t="s">
        <v>51</v>
      </c>
      <c r="B121" t="s">
        <v>15</v>
      </c>
      <c r="C121">
        <v>8</v>
      </c>
      <c r="D121" s="3">
        <v>38499</v>
      </c>
      <c r="E121" s="6" t="s">
        <v>67</v>
      </c>
      <c r="F121" s="5" t="s">
        <v>68</v>
      </c>
      <c r="G121">
        <f>3.96+1.89</f>
        <v>5.85</v>
      </c>
      <c r="H121">
        <v>7.623</v>
      </c>
      <c r="I121">
        <f t="shared" si="3"/>
        <v>1.7730000000000006</v>
      </c>
    </row>
    <row r="122" spans="1:9" ht="12">
      <c r="A122" t="s">
        <v>62</v>
      </c>
      <c r="B122" t="s">
        <v>15</v>
      </c>
      <c r="C122">
        <v>8</v>
      </c>
      <c r="D122" s="3">
        <v>38499</v>
      </c>
      <c r="E122" s="6" t="s">
        <v>67</v>
      </c>
      <c r="F122" s="5" t="s">
        <v>68</v>
      </c>
      <c r="G122">
        <f>4.4+1.89</f>
        <v>6.29</v>
      </c>
      <c r="H122">
        <v>7.623</v>
      </c>
      <c r="I122">
        <f t="shared" si="3"/>
        <v>1.3330000000000002</v>
      </c>
    </row>
    <row r="123" spans="1:9" ht="12">
      <c r="A123" t="s">
        <v>52</v>
      </c>
      <c r="B123" t="s">
        <v>15</v>
      </c>
      <c r="C123">
        <v>8</v>
      </c>
      <c r="D123" s="3">
        <v>38499</v>
      </c>
      <c r="E123" s="6" t="s">
        <v>67</v>
      </c>
      <c r="F123" s="5" t="s">
        <v>68</v>
      </c>
      <c r="G123">
        <f>4.82+1.89</f>
        <v>6.71</v>
      </c>
      <c r="H123">
        <v>7.623</v>
      </c>
      <c r="I123">
        <f t="shared" si="3"/>
        <v>0.9130000000000003</v>
      </c>
    </row>
    <row r="124" spans="1:9" ht="12">
      <c r="A124" t="s">
        <v>63</v>
      </c>
      <c r="B124" t="s">
        <v>15</v>
      </c>
      <c r="C124">
        <v>8</v>
      </c>
      <c r="D124" s="3">
        <v>38499</v>
      </c>
      <c r="E124" s="6" t="s">
        <v>67</v>
      </c>
      <c r="F124" s="5" t="s">
        <v>68</v>
      </c>
      <c r="G124">
        <f>5.265+1.89</f>
        <v>7.154999999999999</v>
      </c>
      <c r="H124">
        <v>7.623</v>
      </c>
      <c r="I124">
        <f t="shared" si="3"/>
        <v>0.46800000000000086</v>
      </c>
    </row>
    <row r="125" spans="1:9" ht="12">
      <c r="A125" t="s">
        <v>53</v>
      </c>
      <c r="B125" t="s">
        <v>15</v>
      </c>
      <c r="C125">
        <v>8</v>
      </c>
      <c r="D125" s="3">
        <v>38499</v>
      </c>
      <c r="E125" s="6" t="s">
        <v>67</v>
      </c>
      <c r="F125" s="5" t="s">
        <v>68</v>
      </c>
      <c r="G125">
        <f>5.46+1.89</f>
        <v>7.35</v>
      </c>
      <c r="H125">
        <v>7.623</v>
      </c>
      <c r="I125">
        <f t="shared" si="3"/>
        <v>0.2730000000000006</v>
      </c>
    </row>
    <row r="126" spans="1:9" ht="12">
      <c r="A126" t="s">
        <v>64</v>
      </c>
      <c r="B126" t="s">
        <v>15</v>
      </c>
      <c r="C126">
        <v>8</v>
      </c>
      <c r="D126" s="3">
        <v>38499</v>
      </c>
      <c r="E126" s="6" t="s">
        <v>67</v>
      </c>
      <c r="F126" s="5" t="s">
        <v>68</v>
      </c>
      <c r="G126">
        <f>5.66+1.89</f>
        <v>7.55</v>
      </c>
      <c r="H126">
        <v>7.623</v>
      </c>
      <c r="I126">
        <f t="shared" si="3"/>
        <v>0.0730000000000004</v>
      </c>
    </row>
    <row r="127" spans="1:9" ht="12">
      <c r="A127" t="s">
        <v>54</v>
      </c>
      <c r="B127" t="s">
        <v>15</v>
      </c>
      <c r="C127">
        <v>8</v>
      </c>
      <c r="D127" s="3">
        <v>38499</v>
      </c>
      <c r="E127" s="6" t="s">
        <v>67</v>
      </c>
      <c r="F127" s="5" t="s">
        <v>68</v>
      </c>
      <c r="G127">
        <f>5.905+1.89</f>
        <v>7.795</v>
      </c>
      <c r="H127">
        <v>7.623</v>
      </c>
      <c r="I127">
        <f t="shared" si="3"/>
        <v>-0.1719999999999997</v>
      </c>
    </row>
    <row r="128" spans="1:9" ht="12">
      <c r="A128" t="s">
        <v>33</v>
      </c>
      <c r="B128" t="s">
        <v>17</v>
      </c>
      <c r="C128">
        <v>8</v>
      </c>
      <c r="D128" s="3">
        <v>38498</v>
      </c>
      <c r="E128" s="6" t="s">
        <v>67</v>
      </c>
      <c r="F128" s="5" t="s">
        <v>68</v>
      </c>
      <c r="G128">
        <f>2.015+1.6</f>
        <v>3.615</v>
      </c>
      <c r="H128">
        <v>5.348</v>
      </c>
      <c r="I128">
        <f t="shared" si="3"/>
        <v>1.7329999999999997</v>
      </c>
    </row>
    <row r="129" spans="1:9" ht="12">
      <c r="A129" t="s">
        <v>34</v>
      </c>
      <c r="B129" t="s">
        <v>17</v>
      </c>
      <c r="C129">
        <v>8</v>
      </c>
      <c r="D129" s="3">
        <v>38498</v>
      </c>
      <c r="E129" s="6" t="s">
        <v>67</v>
      </c>
      <c r="F129" s="5" t="s">
        <v>68</v>
      </c>
      <c r="G129">
        <f>2.475+1.6</f>
        <v>4.075</v>
      </c>
      <c r="H129">
        <v>5.348</v>
      </c>
      <c r="I129">
        <f t="shared" si="3"/>
        <v>1.2729999999999997</v>
      </c>
    </row>
    <row r="130" spans="1:9" ht="12">
      <c r="A130" t="s">
        <v>35</v>
      </c>
      <c r="B130" t="s">
        <v>17</v>
      </c>
      <c r="C130">
        <v>8</v>
      </c>
      <c r="D130" s="3">
        <v>38498</v>
      </c>
      <c r="E130" s="6" t="s">
        <v>67</v>
      </c>
      <c r="F130" s="5" t="s">
        <v>68</v>
      </c>
      <c r="G130">
        <f>2.9+1.6</f>
        <v>4.5</v>
      </c>
      <c r="H130">
        <v>5.348</v>
      </c>
      <c r="I130">
        <f t="shared" si="3"/>
        <v>0.8479999999999999</v>
      </c>
    </row>
    <row r="131" spans="1:9" ht="12">
      <c r="A131" t="s">
        <v>36</v>
      </c>
      <c r="B131" t="s">
        <v>17</v>
      </c>
      <c r="C131">
        <v>8</v>
      </c>
      <c r="D131" s="3">
        <v>38498</v>
      </c>
      <c r="E131" s="6" t="s">
        <v>67</v>
      </c>
      <c r="F131" s="5" t="s">
        <v>68</v>
      </c>
      <c r="G131">
        <f>3.21+1.6</f>
        <v>4.8100000000000005</v>
      </c>
      <c r="H131">
        <v>5.348</v>
      </c>
      <c r="I131">
        <f>H131-G131</f>
        <v>0.5379999999999994</v>
      </c>
    </row>
    <row r="132" spans="1:9" ht="12">
      <c r="A132" t="s">
        <v>37</v>
      </c>
      <c r="B132" t="s">
        <v>17</v>
      </c>
      <c r="C132">
        <v>8</v>
      </c>
      <c r="D132" s="3">
        <v>38498</v>
      </c>
      <c r="E132" s="6" t="s">
        <v>67</v>
      </c>
      <c r="F132" s="5" t="s">
        <v>68</v>
      </c>
      <c r="G132">
        <f>3.405+1.6</f>
        <v>5.005</v>
      </c>
      <c r="H132">
        <v>5.348</v>
      </c>
      <c r="I132">
        <f>H132-G132</f>
        <v>0.34299999999999997</v>
      </c>
    </row>
    <row r="133" spans="1:9" ht="12">
      <c r="A133" t="s">
        <v>38</v>
      </c>
      <c r="B133" t="s">
        <v>17</v>
      </c>
      <c r="C133">
        <v>8</v>
      </c>
      <c r="D133" s="3">
        <v>38498</v>
      </c>
      <c r="E133" s="6" t="s">
        <v>67</v>
      </c>
      <c r="F133" s="5" t="s">
        <v>68</v>
      </c>
      <c r="G133">
        <f>3.51+1.6</f>
        <v>5.109999999999999</v>
      </c>
      <c r="H133">
        <v>5.348</v>
      </c>
      <c r="I133">
        <f>H133-G133</f>
        <v>0.23800000000000043</v>
      </c>
    </row>
    <row r="134" spans="1:9" ht="12">
      <c r="A134" t="s">
        <v>57</v>
      </c>
      <c r="B134" t="s">
        <v>17</v>
      </c>
      <c r="C134">
        <v>8</v>
      </c>
      <c r="D134" s="3">
        <v>38498</v>
      </c>
      <c r="E134" s="6" t="s">
        <v>67</v>
      </c>
      <c r="F134" s="5" t="s">
        <v>68</v>
      </c>
      <c r="G134">
        <f>3.8+1.6</f>
        <v>5.4</v>
      </c>
      <c r="H134">
        <v>5.348</v>
      </c>
      <c r="I134">
        <f>H134-G134</f>
        <v>-0.05200000000000049</v>
      </c>
    </row>
    <row r="135" spans="1:9" ht="12">
      <c r="A135" t="s">
        <v>58</v>
      </c>
      <c r="B135" t="s">
        <v>17</v>
      </c>
      <c r="C135">
        <v>8</v>
      </c>
      <c r="D135" s="3">
        <v>38498</v>
      </c>
      <c r="E135" s="6" t="s">
        <v>67</v>
      </c>
      <c r="F135" s="5" t="s">
        <v>68</v>
      </c>
      <c r="G135">
        <f>4.08+1.6</f>
        <v>5.68</v>
      </c>
      <c r="H135">
        <v>5.348</v>
      </c>
      <c r="I135">
        <f>H135-G135</f>
        <v>-0.33199999999999985</v>
      </c>
    </row>
  </sheetData>
  <sheetProtection/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11.421875" defaultRowHeight="12.75"/>
  <sheetData>
    <row r="1" ht="12">
      <c r="A1" t="s">
        <v>7</v>
      </c>
    </row>
    <row r="2" ht="12">
      <c r="A2" t="s">
        <v>18</v>
      </c>
    </row>
    <row r="3" ht="12">
      <c r="A3" t="s">
        <v>28</v>
      </c>
    </row>
    <row r="4" ht="12">
      <c r="A4" t="s">
        <v>12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Moss Landing Marine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Kamille Hammerstrom</dc:creator>
  <cp:keywords/>
  <dc:description/>
  <cp:lastModifiedBy>Kamille Hammerstrom</cp:lastModifiedBy>
  <cp:lastPrinted>2005-03-28T20:23:41Z</cp:lastPrinted>
  <dcterms:created xsi:type="dcterms:W3CDTF">2004-03-18T18:17:00Z</dcterms:created>
  <dcterms:modified xsi:type="dcterms:W3CDTF">2013-07-16T17:29:02Z</dcterms:modified>
  <cp:category/>
  <cp:version/>
  <cp:contentType/>
  <cp:contentStatus/>
</cp:coreProperties>
</file>